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4"/>
  </bookViews>
  <sheets>
    <sheet name="CIS" sheetId="1" r:id="rId1"/>
    <sheet name="CBS" sheetId="2" r:id="rId2"/>
    <sheet name="Shareholders Equity" sheetId="3" r:id="rId3"/>
    <sheet name="CFS" sheetId="4" r:id="rId4"/>
    <sheet name="Notes" sheetId="5" r:id="rId5"/>
  </sheets>
  <externalReferences>
    <externalReference r:id="rId8"/>
    <externalReference r:id="rId9"/>
    <externalReference r:id="rId10"/>
  </externalReferences>
  <definedNames>
    <definedName name="DEFERRED_TAX">'[1]CBS'!$AB$70</definedName>
    <definedName name="_xlnm.Print_Area" localSheetId="0">'CIS'!$A$1:$M$52</definedName>
    <definedName name="_xlnm.Print_Titles" localSheetId="1">'CBS'!$1:$3</definedName>
    <definedName name="_xlnm.Print_Titles" localSheetId="4">'Notes'!$1:$3</definedName>
    <definedName name="_xlnm.Print_Titles">$A$1:$A$1</definedName>
    <definedName name="TURNOVER" localSheetId="0">'[3]CPL'!$X$10</definedName>
    <definedName name="TURNOVER">'[2]CPL'!$X$10</definedName>
  </definedNames>
  <calcPr fullCalcOnLoad="1"/>
</workbook>
</file>

<file path=xl/sharedStrings.xml><?xml version="1.0" encoding="utf-8"?>
<sst xmlns="http://schemas.openxmlformats.org/spreadsheetml/2006/main" count="392" uniqueCount="297">
  <si>
    <t>Audited</t>
  </si>
  <si>
    <t>RM'000</t>
  </si>
  <si>
    <t>Fixed Assets</t>
  </si>
  <si>
    <t>Investment in Associated Companies</t>
  </si>
  <si>
    <t>Other Investment</t>
  </si>
  <si>
    <t>Property Development Expenditure</t>
  </si>
  <si>
    <t>Concession Asset</t>
  </si>
  <si>
    <t>Real Property Asset</t>
  </si>
  <si>
    <t>Goodwill On Consolidation</t>
  </si>
  <si>
    <t>Sinking Fund</t>
  </si>
  <si>
    <t>Current Assets</t>
  </si>
  <si>
    <t>Stocks</t>
  </si>
  <si>
    <t>Trade Debtors</t>
  </si>
  <si>
    <t>Other Debtors</t>
  </si>
  <si>
    <t>Amount due from  Associated Company</t>
  </si>
  <si>
    <t>Project Development Expenditure</t>
  </si>
  <si>
    <t>Deposits</t>
  </si>
  <si>
    <t>Cash and Bank Balance</t>
  </si>
  <si>
    <t>Current Liabilities</t>
  </si>
  <si>
    <t>Trade Creditors</t>
  </si>
  <si>
    <t>Other Creditors</t>
  </si>
  <si>
    <t>Short Term Borrowings</t>
  </si>
  <si>
    <t>Hire Purchase and Leasing Creditors</t>
  </si>
  <si>
    <t>Provision for Taxation</t>
  </si>
  <si>
    <t>Net Current Assets/ ( Current Liabilities )</t>
  </si>
  <si>
    <t>Deferred Income</t>
  </si>
  <si>
    <t>Long Term Liabilities</t>
  </si>
  <si>
    <t>Long Term Borrowings</t>
  </si>
  <si>
    <t>Subsidy Account</t>
  </si>
  <si>
    <t>Deferred Taxation</t>
  </si>
  <si>
    <t>REPRESENTING</t>
  </si>
  <si>
    <t>Share Capital</t>
  </si>
  <si>
    <t>Reserves</t>
  </si>
  <si>
    <t>Share Premium</t>
  </si>
  <si>
    <t>Exchange Translation Reserves</t>
  </si>
  <si>
    <t>Capital Reserve</t>
  </si>
  <si>
    <t>Accumulated Profits</t>
  </si>
  <si>
    <t>Shareholders' Equity</t>
  </si>
  <si>
    <t>Minority Interest</t>
  </si>
  <si>
    <t>Net Tangible Asset Per Share</t>
  </si>
  <si>
    <t>CONDENSED UNAUDITED CONSOLIDATED INCOME STATEMENT</t>
  </si>
  <si>
    <t>INDIVIDUAL PERIOD</t>
  </si>
  <si>
    <t>CUMULATIVE PERIOD</t>
  </si>
  <si>
    <t>Current Year</t>
  </si>
  <si>
    <t>Preceding Year</t>
  </si>
  <si>
    <t>Quarter</t>
  </si>
  <si>
    <t>Corresp. Quarter</t>
  </si>
  <si>
    <t>To Date</t>
  </si>
  <si>
    <t>Corresp. Period</t>
  </si>
  <si>
    <t>Revenue</t>
  </si>
  <si>
    <t>Other operating income</t>
  </si>
  <si>
    <t>Total expenses</t>
  </si>
  <si>
    <t>Profit from operations</t>
  </si>
  <si>
    <t>Finance cost</t>
  </si>
  <si>
    <t>entity and associates</t>
  </si>
  <si>
    <t>Taxation</t>
  </si>
  <si>
    <t xml:space="preserve">Profit/(loss) after taxation </t>
  </si>
  <si>
    <t>Minority interest</t>
  </si>
  <si>
    <t>of the company</t>
  </si>
  <si>
    <t>(i)  Basic (based on ordinary shares-sen)</t>
  </si>
  <si>
    <t>(ii) Fully diluted (based on ordinary shares-sen)</t>
  </si>
  <si>
    <t xml:space="preserve">Share </t>
  </si>
  <si>
    <t xml:space="preserve">Capital </t>
  </si>
  <si>
    <t>Forex Translation</t>
  </si>
  <si>
    <t xml:space="preserve">Accumulated </t>
  </si>
  <si>
    <t>Total</t>
  </si>
  <si>
    <t>Capital</t>
  </si>
  <si>
    <t>Premium</t>
  </si>
  <si>
    <t>Reserve</t>
  </si>
  <si>
    <t>Profit</t>
  </si>
  <si>
    <t>Esos exercised</t>
  </si>
  <si>
    <t>Warrants Exercised</t>
  </si>
  <si>
    <t>Currency Translation Difference*</t>
  </si>
  <si>
    <t xml:space="preserve">Dividends </t>
  </si>
  <si>
    <t>Transfer to distributable reserve</t>
  </si>
  <si>
    <t>* Due to the weakening of Chilean Peso from ChP501.45 : 1 USD  (Mar 2000) to ChP595.4 : 1 USD (Mar 2001)</t>
  </si>
  <si>
    <t>** Due to under-provision last year</t>
  </si>
  <si>
    <t>MTD CAPITAL BHD (256187-T)</t>
  </si>
  <si>
    <t>NOTES TO THE INTERIM FINANCIAL REPORT</t>
  </si>
  <si>
    <t>1. Basis of Preparation of The Financial Statements</t>
  </si>
  <si>
    <t>3. Seasonal or Cyclical Factors</t>
  </si>
  <si>
    <t>4. Unusual Events Affecting Financial Statements</t>
  </si>
  <si>
    <t>5. Material Changes In Estimates</t>
  </si>
  <si>
    <t>6. Issuances and Repayment of Debt and Equity Securities</t>
  </si>
  <si>
    <t>7. Dividend Paid</t>
  </si>
  <si>
    <t>8. Segmental Information (Cumulative Year-to-date)</t>
  </si>
  <si>
    <t>By Activities</t>
  </si>
  <si>
    <t>Corporate Guarantee given to Third Parties by Subsidiary</t>
  </si>
  <si>
    <t>NOTES TO THE KLSE LISTING REQUIREMENTS</t>
  </si>
  <si>
    <t>Taxation comprises :-</t>
  </si>
  <si>
    <t xml:space="preserve">Individual </t>
  </si>
  <si>
    <t>Cumulative</t>
  </si>
  <si>
    <t>Previous</t>
  </si>
  <si>
    <t>Current Quarter</t>
  </si>
  <si>
    <t xml:space="preserve"> to Date</t>
  </si>
  <si>
    <t>Financial Year</t>
  </si>
  <si>
    <t xml:space="preserve"> - Current Malaysian Taxation</t>
  </si>
  <si>
    <t xml:space="preserve"> - Current Overseas Taxation</t>
  </si>
  <si>
    <t xml:space="preserve"> - Deferred Taxation</t>
  </si>
  <si>
    <t>Current Financial Quarter</t>
  </si>
  <si>
    <t>Financial Year Todate</t>
  </si>
  <si>
    <t>Total purchases</t>
  </si>
  <si>
    <t>Total disposals</t>
  </si>
  <si>
    <t>(i)</t>
  </si>
  <si>
    <t>At Cost</t>
  </si>
  <si>
    <t>(ii)</t>
  </si>
  <si>
    <t>At Book Value</t>
  </si>
  <si>
    <t>(iii)</t>
  </si>
  <si>
    <t xml:space="preserve">At Market Value </t>
  </si>
  <si>
    <t>Net profit/(loss) attributable to shareholders</t>
  </si>
  <si>
    <t>2. Audit Qualification of Financial Statement</t>
  </si>
  <si>
    <t xml:space="preserve">GROUP </t>
  </si>
  <si>
    <t>RM '000</t>
  </si>
  <si>
    <t xml:space="preserve">CONDENSED UNAUDITED CONSOLIDATED BALANCE SHEET </t>
  </si>
  <si>
    <t>Engineering</t>
  </si>
  <si>
    <t>Trading</t>
  </si>
  <si>
    <t>and</t>
  </si>
  <si>
    <t>Investment</t>
  </si>
  <si>
    <t>Property</t>
  </si>
  <si>
    <t>Construction</t>
  </si>
  <si>
    <t>Holding</t>
  </si>
  <si>
    <t>Development</t>
  </si>
  <si>
    <t>Elimination</t>
  </si>
  <si>
    <t>Consolidated</t>
  </si>
  <si>
    <t>Revenue from external customers</t>
  </si>
  <si>
    <t>-</t>
  </si>
  <si>
    <t>Inter-segment revenue</t>
  </si>
  <si>
    <t>Total revenue</t>
  </si>
  <si>
    <t>Results</t>
  </si>
  <si>
    <t>Finance costs</t>
  </si>
  <si>
    <t>Amortisation of goodwill &amp; depreciation</t>
  </si>
  <si>
    <t>Share of associated companies' profit</t>
  </si>
  <si>
    <t>Segment results</t>
  </si>
  <si>
    <t>The business operations of the Group are not materially affected by seasonal or cyclical factors.</t>
  </si>
  <si>
    <t>There were no changes in estimates of amounts, reported in prior interim periods of the current financial year or changes in estimates of amounts reported in prior financial year that have a material effect in the current interim period.</t>
  </si>
  <si>
    <t>- Secured</t>
  </si>
  <si>
    <t>Condensed Unaudited Consolidated Statement of Changes in Equity</t>
  </si>
  <si>
    <r>
      <t xml:space="preserve">MTD CAPITAL BHD </t>
    </r>
    <r>
      <rPr>
        <sz val="14"/>
        <rFont val="Times New Roman"/>
        <family val="1"/>
      </rPr>
      <t>(256187-T)</t>
    </r>
  </si>
  <si>
    <t>Condensed Unaudited Consolidated Cash Flow Statement</t>
  </si>
  <si>
    <t>Net Cash Flow from Financing Activities</t>
  </si>
  <si>
    <t>Net Increase in Cash &amp; Cash Equivalents</t>
  </si>
  <si>
    <t>Cash &amp; Cash Equivalent at the beginning</t>
  </si>
  <si>
    <t>Cash &amp; Cash Equivalent at the end</t>
  </si>
  <si>
    <t>Net Cash Flow used in Investing Activities</t>
  </si>
  <si>
    <t>Net Cash Flow used in Operating Activities</t>
  </si>
  <si>
    <t>The figures have not been audited</t>
  </si>
  <si>
    <t xml:space="preserve">Share of profits and losses from jointly controlled </t>
  </si>
  <si>
    <t>MAR 2003</t>
  </si>
  <si>
    <t>Expressway</t>
  </si>
  <si>
    <t>Reclass</t>
  </si>
  <si>
    <t>Actual/original</t>
  </si>
  <si>
    <t>Actual</t>
  </si>
  <si>
    <t>Services</t>
  </si>
  <si>
    <t>Amount due from  Jointly Control Entities</t>
  </si>
  <si>
    <t>Jointly Controlled Entities</t>
  </si>
  <si>
    <t>Tax Recoverable</t>
  </si>
  <si>
    <t>The Condensed Unaudited Consolidated Balance Sheet should be read in conjunction with the Annual Financial Statements for the year ended 31 March 2003</t>
  </si>
  <si>
    <t>At 1st April 2003</t>
  </si>
  <si>
    <t>--------------------Non Distributable----------------------------</t>
  </si>
  <si>
    <t>The Condensed Unaudited Consolidated Statement of Changes in Equity should be read in conjunction with the Annual Financial Statements for the year ended 31 March 2003</t>
  </si>
  <si>
    <t>9. Valuation of Property, Plant and Equipment</t>
  </si>
  <si>
    <t>10. Material Events Subsequent to the end of the Interim Period</t>
  </si>
  <si>
    <t>11. Changes in the Composition of the Group</t>
  </si>
  <si>
    <t>12. Changes in Contingent Liabilities or Assets</t>
  </si>
  <si>
    <t>13. Review of Performance of the company and its principal subsidiaries.</t>
  </si>
  <si>
    <t>14. Material Changes in the Quarterly Results Compared to the Results of the Preceding Quarter.</t>
  </si>
  <si>
    <t>15. Current Year Prospects (including factors that are likely to influence the company’s prospects)</t>
  </si>
  <si>
    <t>16. Variance in Actual vs Forecasted Profit / Profit Guarantee Shortfall</t>
  </si>
  <si>
    <t>17. Taxation</t>
  </si>
  <si>
    <t>19. Quoted Securities</t>
  </si>
  <si>
    <t>20. Status of Corporate Proposals Announced But Not Completed.</t>
  </si>
  <si>
    <t>21. Group Borrowings and Debt Securities</t>
  </si>
  <si>
    <t>22. Off Balance Sheet Financial Instruments</t>
  </si>
  <si>
    <t xml:space="preserve">23. Material Litigation  </t>
  </si>
  <si>
    <t>Corporate Guarantee given by the Company on behalf of the Jointly Controlled Entity/Associate</t>
  </si>
  <si>
    <t xml:space="preserve"> - Share of Associated Companies/Jointly Controlled Entity</t>
  </si>
  <si>
    <t>The Condensed Unaudited Consolidated Cash Flow Statement should be read in conjunction with the Annual Financial Statements for the year ended 31 March 2003</t>
  </si>
  <si>
    <t>The Condensed Unaudited Consolidated Income Statements should be read in conjunction with the Annual Financial Statements for the year ended 31 March 2003</t>
  </si>
  <si>
    <t>- Unsecured</t>
  </si>
  <si>
    <t xml:space="preserve">There were no change in the composition of the Group during the current quarter except for the following: </t>
  </si>
  <si>
    <t>18. Profit on sale of Unquoted Investments and /or Properties</t>
  </si>
  <si>
    <t xml:space="preserve">On 29 June 2001, MTD Equity Sdn Bhd and MTD Chile S.A, both companies of which are wholly-owned subsidiaries of MTD (collectively the "Claimants") had initiated an arbitration request against the Republic of Chile (the  "Respondent" ) in the International Centre for Settlement of Investment Disputes ("ICSID") in Washington D.C., United States of America.  This arbitration request is initiated by the Claimants in accordance with rule 5(2) of the Institution rules of the ICSID. </t>
  </si>
  <si>
    <t>(i) Pursuant to the Company announcement on 27 May 2003, Taipanlink Sdn Bhd and Rigap Persada Sdn Bhd have become the wholly owned subsidiaries of the Company.</t>
  </si>
  <si>
    <t>The interim financial statements of the group is unaudited and has been prepared in accordance with the requirements of MASB 26 Interim Financial Reporting.</t>
  </si>
  <si>
    <t>The audit report in respect of the financial statements for the year ended 31 March 2003 was not qualified.</t>
  </si>
  <si>
    <t>The valuation of land and building have been brought forward, without amendment from the previous annual report.</t>
  </si>
  <si>
    <t>There were no material events subsequent to the end of the current quarter except for the following:</t>
  </si>
  <si>
    <t>(ii) Pursuant to the Company announcement on 13 June 2003, the Group had acquired 40% of equity interest in Intraxis Engineering Sdn Bhd which assumed in its entirety the rights and obligation of WCT-MTD Joint Venture, an unincorporated joint venture between WCT Construction Sdn Bhd and MTD Construction Sdn Bhd in relation to the contracts for Bakun Project.</t>
  </si>
  <si>
    <t>The disclosure requirements for explanatory notes for the variance of profit after tax and minority interest and shortfall in profit guarantee are not applicable.</t>
  </si>
  <si>
    <t>There was no sale of unquoted investments or properties for the current quarter under review.</t>
  </si>
  <si>
    <t xml:space="preserve">Long Term    </t>
  </si>
  <si>
    <t xml:space="preserve">Short Term  </t>
  </si>
  <si>
    <t>Total Borrowings</t>
  </si>
  <si>
    <t>The Group has not entered into any contracts involving off balance sheet financial instruments as at the date of this report.</t>
  </si>
  <si>
    <t>Batu Caves, Selangor</t>
  </si>
  <si>
    <t>By Order of the Board</t>
  </si>
  <si>
    <t>Company Secretaries</t>
  </si>
  <si>
    <t>CHAN BEE KUAN (MAICSA No. 7003851)</t>
  </si>
  <si>
    <t>a) Basic</t>
  </si>
  <si>
    <t>Current Period to date</t>
  </si>
  <si>
    <t>Weighted average number of ordinary shares in issue</t>
  </si>
  <si>
    <t>b) Diluted</t>
  </si>
  <si>
    <t xml:space="preserve">For the purpose of calculating diluted earnings per share, the weighted number of ordinary shares in issue during the period has been adjusted for the effects of potential dilution shares from conversion of warrants and employee share option scheme into new ordinary shares.  The adjusted weighted average number of ordinary shares in issue during the period was arrived as follow: </t>
  </si>
  <si>
    <t>Adjustment for assumed conversion of warrants</t>
  </si>
  <si>
    <t>Adjustment for assumed conversion of employee share option scheme</t>
  </si>
  <si>
    <t>Net profit attributable to the shareholders</t>
  </si>
  <si>
    <t>Basic earnings per share is calculated by dividing the net profit attributable to ordinary shareholders by the weighted average number of ordinary shares in issue during the period.</t>
  </si>
  <si>
    <t>Pursuant to the Company announcement on 2 July 2003 and 14 August 2003, the Group had disposed it's entire shareholding in Labur Bina Sdn Bhd of 2.5 million ordinary shares of RM1.00 each for a total cash consideration of RM48.9 million.  The disposal is subject to approval from relevant regulatory authorities.</t>
  </si>
  <si>
    <t>The interim financial report should be read in conjunction with the audited financial statements of the Group for the year ended 31 March 2003.</t>
  </si>
  <si>
    <t>Deferred Tax Assets</t>
  </si>
  <si>
    <t>---------------------------Non Distributable--------------------</t>
  </si>
  <si>
    <t>2003</t>
  </si>
  <si>
    <t>At 1st April 2002</t>
  </si>
  <si>
    <t>2004</t>
  </si>
  <si>
    <t>Bonus Issue</t>
  </si>
  <si>
    <t xml:space="preserve">Treasury </t>
  </si>
  <si>
    <t>As previously reported</t>
  </si>
  <si>
    <t>Change in accounting policy</t>
  </si>
  <si>
    <t>As restated</t>
  </si>
  <si>
    <t xml:space="preserve">(b) The issuance of 136, 844, 459 ordinary shares of RM1 each pursuant to the completion of a bonus issue, on the basis of one (1) new MTD share for every one (1) existing MTD share held on 17 October 2003. </t>
  </si>
  <si>
    <t xml:space="preserve">Current Year </t>
  </si>
  <si>
    <t>Preceding</t>
  </si>
  <si>
    <t>Dividend paid:</t>
  </si>
  <si>
    <t xml:space="preserve">2002 - 8.0% less tax paid on 25 Oct 2002 </t>
  </si>
  <si>
    <t xml:space="preserve">2003 - 8.0% less tax paid on 17 Oct 2003 </t>
  </si>
  <si>
    <t>a) Disposal of Labur Bina Sdn Bhd</t>
  </si>
  <si>
    <t>b) Acquisition of equity interest in Rangkaian Segar Sdn Bhd</t>
  </si>
  <si>
    <t>There were no issuance and repayment of debt and equity securities, shares buy backs, share cancellation, shares held as treasury shares, repurchase and resale of treasury shares for the current financial period under review except for the following:</t>
  </si>
  <si>
    <t>Shares</t>
  </si>
  <si>
    <t>Treasury Shares</t>
  </si>
  <si>
    <t>Net Profit for the Period</t>
  </si>
  <si>
    <t>Dilution of Interest</t>
  </si>
  <si>
    <t>The accounting policies, methods of computation and basis of consolidation adopted by the Group are consistent with those adopted in the financial statements for the year ended 31 March 2003, except for the adoption of MASB 31 Accounting for Government Grants and Disclosure of Government Assistance.</t>
  </si>
  <si>
    <t>The effect of adopting MASB 31 has not given rise to any adjustment to the opening balances of retained profits of the prior and current period or to changes in comparatives.</t>
  </si>
  <si>
    <t>The Group does not have any corporate proposals announced but not completed as at the date of this report.</t>
  </si>
  <si>
    <t>The disproportionate tax charge of the Group for the current quarter under review is principally due to non taxable gain on disposal of quoted securities, disallowable expenses and interest restriction on finance charges.</t>
  </si>
  <si>
    <t>There were no unusual items affecting assets, liability, equity, net income or cash flows except for the event as disclosed in Note 24.</t>
  </si>
  <si>
    <t>24. Significant Event</t>
  </si>
  <si>
    <t>25. Dividend</t>
  </si>
  <si>
    <t>26. Earnings per Share</t>
  </si>
  <si>
    <t>MTD Prime Sdn Bhd ("MTDP"), a wholly-owned subsidiary of MTD InfraPerdana Bhd (a subsidiary of MTD) had on 12 December 2003, executed the Second Supplemental Concession Agreement ("Agreement") with the Government of Malaysia ("GOM").</t>
  </si>
  <si>
    <t>i. Waive the Government Support Loan amounting to approximately RM183.2million;</t>
  </si>
  <si>
    <t>ii. Provide cash compensation of RM97million;</t>
  </si>
  <si>
    <t>Among the salient Term of the Agreement, the GOM had agreed to:-</t>
  </si>
  <si>
    <t>Gain/(Loss) disposals</t>
  </si>
  <si>
    <t>iii. Extend the concession period for Kuala Lumpur - Karak Highway ("KLK") for another 6 years expiring in year 2032; and</t>
  </si>
  <si>
    <t xml:space="preserve">iv. Grant MTDP the rights to manage, collect and retains tolls on the East Coast Expressway Phase 1 ("ECE 1") for 28 years form year 2005 until </t>
  </si>
  <si>
    <t xml:space="preserve">     year 2032.</t>
  </si>
  <si>
    <t>MTDP had received the cash compensation on 21 November 2003 of RM50million and on 10 December 2003 of RM47million.</t>
  </si>
  <si>
    <t>QUARTERLY UNAUDITED RESULTS FOR THE PERIOD ENDED 31 MARCH 2004</t>
  </si>
  <si>
    <t>(a) The issuance of 4,772,000 ordinary shares of RM1 each pursuant to the Company's Employees Share Option Scheme (ESOS) exercised.</t>
  </si>
  <si>
    <t>Total Group borrowings as at 31 March 2004 are as follows :-</t>
  </si>
  <si>
    <t>Quarterly report on consolidated results for the financial quarter ended 31 March 2004</t>
  </si>
  <si>
    <t>FOR THE FINANCIAL QUARTER ENDED 31 MARCH 2004</t>
  </si>
  <si>
    <t>AS AT 31 MARCH 2004</t>
  </si>
  <si>
    <t>MAR 2004</t>
  </si>
  <si>
    <t>Building WIP</t>
  </si>
  <si>
    <t>Contingent liabilities of the Group as at 24 May 2004 comprises of</t>
  </si>
  <si>
    <t>50.73 sen</t>
  </si>
  <si>
    <t>50.25 sen</t>
  </si>
  <si>
    <t>15.44 sen</t>
  </si>
  <si>
    <t>(iii) Pursuant to the Company announcement on 9 October 2003, the Group had acquired 100, 000 ordinary shares representing 33% of the issue &amp; paid up share capital of Gabungan Sempurna Sdn Bhd.  As a result, Gabungan Sempurna Sdn Bhd is a newly associate company of the Group.</t>
  </si>
  <si>
    <t>Dividend declaration will be announced at a later date.</t>
  </si>
  <si>
    <t>For The Financial Quarter Ended 31 March 2004</t>
  </si>
  <si>
    <t>As at 31 March 2004</t>
  </si>
  <si>
    <t>As at 31 March 2003</t>
  </si>
  <si>
    <t>Transfer within reserves arising from capital repayment and distribution</t>
  </si>
  <si>
    <t>Deemed losses arising from:</t>
  </si>
  <si>
    <t>- reduction in interest</t>
  </si>
  <si>
    <t>- capital repayment and distribution</t>
  </si>
  <si>
    <t>Transfer withn reserves in associate</t>
  </si>
  <si>
    <t>Share of associate's movements in capital reserve</t>
  </si>
  <si>
    <t>Currency Translation Difference</t>
  </si>
  <si>
    <t>31 March 2004</t>
  </si>
  <si>
    <t>(a) Total purchases and disposals of quoted securities for the current financial period ended 31 March 2004 are as below :</t>
  </si>
  <si>
    <t>(b) As at 31.03.2004, value of investment in quoted shares and warrants:</t>
  </si>
  <si>
    <t>28 May 2004</t>
  </si>
  <si>
    <t>TAN KON LING (MAICSA No. 7031438)</t>
  </si>
  <si>
    <t>Net profit for the year</t>
  </si>
  <si>
    <t xml:space="preserve">Profit before taxation </t>
  </si>
  <si>
    <t xml:space="preserve">Earnings/(Loss) per share </t>
  </si>
  <si>
    <t>15.29 sen</t>
  </si>
  <si>
    <t>Basic earnings/(loss) per share (sen)</t>
  </si>
  <si>
    <t>Diluted earnings/(loss) per share (sen)</t>
  </si>
  <si>
    <t>(c) During the financial quarter and the financial year ended 31 March 2004, MTD bought back 158, 000 and 160, 000 MTD Shares respectively from the open market at an average purchase price of RM3.22 per share.  The total consideration paid for the share buy back of MTD Shares by MTD including transaction costs was RM509, 685 and RM516, 174 and was financed by internally generated funds.  The MTD Shares bought back are held as treasury shares in accordance with the requirements of Section 67A of the Company Act, 1965 and none of them were sold or cancelled during the financial year.</t>
  </si>
  <si>
    <t>Pursuant to the Company announcement on 8 August 2003 &amp; 28 April 2004, the Group had entered into a Share Sale Agreement with Park May Bhd to acquire 3, 334, 000 ordinary shares representing 20% of the issue &amp; paid up share capital of Rangkaian Segar Sdn Bhd for cash consideration of RM25 million.  The approval from Foreign Investment Committee was received on 12 February 2004.  All the conditions as stipulated in the Share Sale Agreement entered into MTD Equity Sdn Bhd with Park May Bhd had been fulfilled and the acquisition has been completed.  The shares has been transferred to MTD Equity Sdn Bhd, a wholly owned subsidiary of MTD Capital Bhd on 27 April 2004.  .</t>
  </si>
  <si>
    <t>NOTES TO THE LISTING REQUIREMENTS OF BURSA MALAYSIA SECURITIES BERHAD</t>
  </si>
  <si>
    <t>59.14 sen</t>
  </si>
  <si>
    <t>55.86 sen</t>
  </si>
  <si>
    <t>(2.24) sen</t>
  </si>
  <si>
    <t>(2.12) sen</t>
  </si>
  <si>
    <t>The Respondent shall also pay compound interest on such amount from November 5, 1998 based on the annual Libor on November 5 of each year since November 5, 1998 until full payment of the awarded amount of damages.</t>
  </si>
  <si>
    <t>All other claims filed in the arbitration shall be considered dismissed.</t>
  </si>
  <si>
    <t xml:space="preserve">For the period under review, the group recorded turnover and pre-tax profit of RM578.3m and RM219.6m respectively, representing a decline of 11.7% year on year and a growth of &gt;100% year on year respectively.  The lower turnover were attributable to lower progress billing at its engineering division and slower sales from property division.  The marked improvement in pre-tax profit however, were mainly attributable to gains from the disposal of quoted securities, reduction in interest expenses and continued improvement from all operating units.  </t>
  </si>
  <si>
    <t>For the quarter under review, the group recorded turnover of RM145.5m representing a marginal decline of 5.1%;  Pre-tax profit however, declined  by 82.9% to RM8.4m.  The decline  was partly attributable to lower progress billing at its engineering division, lower gains from disposal of quoted securities in the quarter under review and share of loss of associates.</t>
  </si>
  <si>
    <t>The Board of Directors expects current year performance to be challenging given the higher base achieved in the previous year on the back of gains from disposal of quoted securities.  The reduction in infrastructure spending in the domestic market will also have an impact on its construction division.  Stable earnings from its expressway division however, is expected to cushion the impact in the near term.  This is expected to improve further upon the commissioning of East Coast Expressway 1 (ECE 1) in the current year.</t>
  </si>
  <si>
    <t>On 1 October 2002, the Claimants had submitted the memorial and supporting documents to ICSID through its legal counsels.  The Republic of Chile has filed its counter-memorial on 9 June 2003 requesting dismissal of all claims recourse.  The claimants through its counsel has filed the rejoiner on 15 September 2003.  Hearing was held on 9 December 2003 at Washington D.C.  On the 27 May 2004, the company announced that it had received notification from the company's legal advisors on 26 May 2004 that the Arbitral Tribunal unanimously decided that the Respondent has breached its obligations under Article 3(1) of the Bilateral Investment Treaty and shall pay the Claimants the amount of USD5, 871, 322.42 as damages.</t>
  </si>
</sst>
</file>

<file path=xl/styles.xml><?xml version="1.0" encoding="utf-8"?>
<styleSheet xmlns="http://schemas.openxmlformats.org/spreadsheetml/2006/main">
  <numFmts count="1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0_);_(* \(#,##0.0\);_(* &quot;-&quot;?_);_(@_)"/>
    <numFmt numFmtId="180" formatCode="0.000000"/>
    <numFmt numFmtId="181" formatCode="0.00000"/>
    <numFmt numFmtId="182" formatCode="0.0000"/>
    <numFmt numFmtId="183" formatCode="0.000"/>
    <numFmt numFmtId="184" formatCode="0.0"/>
    <numFmt numFmtId="185" formatCode="_(* #,##0_);_(* \(#,##0\);_(* &quot;-&quot;??_);_(@_)"/>
    <numFmt numFmtId="186" formatCode="&quot;RM&quot;#,##0.0_);[Red]\(&quot;RM&quot;#,##0.0\)"/>
    <numFmt numFmtId="187" formatCode="[$$-C09]#,##0.00"/>
    <numFmt numFmtId="188" formatCode="[$$-C09]#,##0.0"/>
    <numFmt numFmtId="189" formatCode="[$$-C09]#,##0"/>
    <numFmt numFmtId="190" formatCode="#,##0.000_);\(#,##0.000\)"/>
    <numFmt numFmtId="191" formatCode="_(* #,##0.000_);_(* \(#,##0.000\);_(* &quot;-&quot;??_);_(@_)"/>
    <numFmt numFmtId="192" formatCode="_(* #,##0.0000_);_(* \(#,##0.0000\);_(* &quot;-&quot;??_);_(@_)"/>
    <numFmt numFmtId="193" formatCode="_(* #,##0.00000_);_(* \(#,##0.00000\);_(* &quot;-&quot;??_);_(@_)"/>
    <numFmt numFmtId="194" formatCode="_(* #,##0.000000_);_(* \(#,##0.000000\);_(* &quot;-&quot;??_);_(@_)"/>
    <numFmt numFmtId="195" formatCode="#,##0.0_);\(#,##0.0\)"/>
    <numFmt numFmtId="196" formatCode="0.00_);\(0.00\)"/>
    <numFmt numFmtId="197" formatCode="0.0_);\(0.0\)"/>
    <numFmt numFmtId="198" formatCode="0.0%"/>
    <numFmt numFmtId="199" formatCode="&quot;RM&quot;#,##0.000_);[Red]\(&quot;RM&quot;#,##0.000\)"/>
    <numFmt numFmtId="200" formatCode="&quot;RM&quot;#,##0.0000_);[Red]\(&quot;RM&quot;#,##0.0000\)"/>
    <numFmt numFmtId="201" formatCode="&quot;RM&quot;#,##0.00000_);[Red]\(&quot;RM&quot;#,##0.00000\)"/>
    <numFmt numFmtId="202" formatCode="&quot;RM&quot;#,##0.000000_);[Red]\(&quot;RM&quot;#,##0.000000\)"/>
    <numFmt numFmtId="203" formatCode="&quot;RM&quot;#,##0.0000000_);[Red]\(&quot;RM&quot;#,##0.0000000\)"/>
    <numFmt numFmtId="204" formatCode="0.000%"/>
    <numFmt numFmtId="205" formatCode="#,##0.0_);[Red]\(#,##0.0\)"/>
    <numFmt numFmtId="206" formatCode="0_);\(0\)"/>
    <numFmt numFmtId="207" formatCode="#,##0.0"/>
    <numFmt numFmtId="208" formatCode="&quot;RM&quot;#,##0.0;[Red]\-&quot;RM&quot;#,##0.0"/>
    <numFmt numFmtId="209" formatCode="&quot;RM&quot;#,##0.0;\-&quot;RM&quot;#,##0.0"/>
    <numFmt numFmtId="210" formatCode="#,##0.000"/>
    <numFmt numFmtId="211" formatCode="0.0_);[Red]\(0.0\)"/>
    <numFmt numFmtId="212" formatCode="_(* #,##0.000_);_(* \(#,##0.000\);_(* &quot;-&quot;???_);_(@_)"/>
    <numFmt numFmtId="213" formatCode="_(* #,##0.0000_);_(* \(#,##0.0000\);_(* &quot;-&quot;????_);_(@_)"/>
    <numFmt numFmtId="214" formatCode="_(* #,##0.000_);_(* \(#,##0.000\);_(* &quot;-&quot;????_);_(@_)"/>
    <numFmt numFmtId="215" formatCode="_(* #,##0.00_);_(* \(#,##0.00\);_(* &quot;-&quot;????_);_(@_)"/>
    <numFmt numFmtId="216" formatCode="_(* #,##0.0_);_(* \(#,##0.0\);_(* &quot;-&quot;????_);_(@_)"/>
    <numFmt numFmtId="217" formatCode="_(* #,##0_);_(* \(#,##0\);_(* &quot;-&quot;????_);_(@_)"/>
    <numFmt numFmtId="218" formatCode="_(* #,##0.00_);_(* \(#,##0.00\);_(* &quot;-&quot;???_);_(@_)"/>
    <numFmt numFmtId="219" formatCode="_(* #,##0.0_);_(* \(#,##0.0\);_(* &quot;-&quot;???_);_(@_)"/>
    <numFmt numFmtId="220" formatCode="#,##0.000_);[Red]\(#,##0.000\)"/>
    <numFmt numFmtId="221" formatCode="_(* #,##0_);_(* \(#,##0\);_(* &quot;-&quot;???_);_(@_)"/>
    <numFmt numFmtId="222" formatCode="_(* #,##0.00000_);_(* \(#,##0.00000\);_(* &quot;-&quot;?????_);_(@_)"/>
    <numFmt numFmtId="223" formatCode="#,##0.0000_);[Red]\(#,##0.0000\)"/>
    <numFmt numFmtId="224" formatCode="_(* #,##0.000000_);_(* \(#,##0.000000\);_(* &quot;-&quot;??????_);_(@_)"/>
    <numFmt numFmtId="225" formatCode="#,##0.0000"/>
    <numFmt numFmtId="226" formatCode="hh:mm:ss\ AM/PM"/>
    <numFmt numFmtId="227" formatCode="#,##0.0000_);\(#,##0.0000\)"/>
    <numFmt numFmtId="228" formatCode="hh:mm:ss\ AM/PM_)"/>
    <numFmt numFmtId="229" formatCode="dd\-mmm\-yy_)"/>
    <numFmt numFmtId="230" formatCode="0_)"/>
    <numFmt numFmtId="231" formatCode="mm/dd/yy_)"/>
    <numFmt numFmtId="232" formatCode="hh:mm_)"/>
    <numFmt numFmtId="233" formatCode="#,##0.00000_);\(#,##0.00000\)"/>
    <numFmt numFmtId="234" formatCode="mm/dd/yy"/>
    <numFmt numFmtId="235" formatCode="m/d/yy\ h:mm\ AM/PM"/>
    <numFmt numFmtId="236" formatCode="&quot;RM&quot;#,##0.000_);\(&quot;RM&quot;#,##0.000\)"/>
    <numFmt numFmtId="237" formatCode="&quot;RM&quot;#,##0.0000_);\(&quot;RM&quot;#,##0.0000\)"/>
    <numFmt numFmtId="238" formatCode="_(* #,##0.0000_);_(* \(#,##0.0000\);_(* &quot;-&quot;?????_);_(@_)"/>
    <numFmt numFmtId="239" formatCode="_(* #,##0.000_);_(* \(#,##0.000\);_(* &quot;-&quot;?????_);_(@_)"/>
    <numFmt numFmtId="240" formatCode="_(* #,##0.00_);_(* \(#,##0.00\);_(* &quot;-&quot;?????_);_(@_)"/>
    <numFmt numFmtId="241" formatCode="_(* #,##0.0_);_(* \(#,##0.0\);_(* &quot;-&quot;?????_);_(@_)"/>
    <numFmt numFmtId="242" formatCode="0.00000000000000"/>
    <numFmt numFmtId="243" formatCode="0.0000000000000"/>
    <numFmt numFmtId="244" formatCode="0.000000000000"/>
    <numFmt numFmtId="245" formatCode="0.00000000000"/>
    <numFmt numFmtId="246" formatCode="0.0000000000"/>
    <numFmt numFmtId="247" formatCode="0.000000000"/>
    <numFmt numFmtId="248" formatCode="0.00000000"/>
    <numFmt numFmtId="249" formatCode="0.0000000"/>
    <numFmt numFmtId="250" formatCode="0.0000%"/>
    <numFmt numFmtId="251" formatCode="0.00000%"/>
    <numFmt numFmtId="252" formatCode="_-* #,##0.0_-;\-* #,##0.0_-;_-* &quot;-&quot;?_-;_-@_-"/>
    <numFmt numFmtId="253" formatCode="hh:mm\ AM/PM"/>
    <numFmt numFmtId="254" formatCode="0.000%;[Red]\-0.000%"/>
    <numFmt numFmtId="255" formatCode="0.00000%;[Red]\-0.00000%"/>
    <numFmt numFmtId="256" formatCode="#,##0.00000;[Red]\-#,##0.00000"/>
    <numFmt numFmtId="257" formatCode="#,##0.000;[Red]\-#,##0.000"/>
    <numFmt numFmtId="258" formatCode="0.00%;[Red]\-0.00%"/>
    <numFmt numFmtId="259" formatCode="0.0000%;[Red]\-0.0000%"/>
    <numFmt numFmtId="260" formatCode="hh:mm\ AM/PM_)"/>
    <numFmt numFmtId="261" formatCode="mmmm\ d\,\ yyyy"/>
    <numFmt numFmtId="262" formatCode="d/mmm"/>
    <numFmt numFmtId="263" formatCode="&quot;RM&quot;#,##0;[Red]&quot;RM&quot;#,##0"/>
    <numFmt numFmtId="264" formatCode="#,##0.000000_);\(#,##0.000000\)"/>
    <numFmt numFmtId="265" formatCode="#,##0.0000000_);\(#,##0.0000000\)"/>
    <numFmt numFmtId="266" formatCode="#,##0.00000000_);\(#,##0.00000000\)"/>
    <numFmt numFmtId="267" formatCode="#,##0.000000000_);\(#,##0.000000000\)"/>
    <numFmt numFmtId="268" formatCode="#,##0.0000000000_);\(#,##0.0000000000\)"/>
    <numFmt numFmtId="269" formatCode="_(* #,##0.0000000_);_(* \(#,##0.0000000\);_(* &quot;-&quot;??_);_(@_)"/>
    <numFmt numFmtId="270" formatCode="0.000000%"/>
    <numFmt numFmtId="271" formatCode="0.0000000%"/>
    <numFmt numFmtId="272" formatCode="#,##0.00000"/>
    <numFmt numFmtId="273" formatCode="#,##0.000000"/>
    <numFmt numFmtId="274" formatCode="d/mmm/yy"/>
    <numFmt numFmtId="275" formatCode="#,##0;[Red]#,##0"/>
  </numFmts>
  <fonts count="16">
    <font>
      <sz val="10"/>
      <name val="Arial"/>
      <family val="0"/>
    </font>
    <font>
      <sz val="12"/>
      <name val="Arial"/>
      <family val="0"/>
    </font>
    <font>
      <b/>
      <sz val="10"/>
      <name val="Times New Roman"/>
      <family val="1"/>
    </font>
    <font>
      <b/>
      <sz val="10"/>
      <name val="Arial"/>
      <family val="0"/>
    </font>
    <font>
      <sz val="12"/>
      <name val="Times New Roman"/>
      <family val="0"/>
    </font>
    <font>
      <b/>
      <sz val="18"/>
      <name val="Times New Roman"/>
      <family val="1"/>
    </font>
    <font>
      <sz val="10"/>
      <name val="Times New Roman"/>
      <family val="1"/>
    </font>
    <font>
      <b/>
      <sz val="14"/>
      <name val="Times New Roman"/>
      <family val="1"/>
    </font>
    <font>
      <sz val="10"/>
      <color indexed="8"/>
      <name val="Times New Roman"/>
      <family val="0"/>
    </font>
    <font>
      <b/>
      <sz val="12"/>
      <name val="Arial"/>
      <family val="0"/>
    </font>
    <font>
      <b/>
      <sz val="12"/>
      <name val="Times New Roman"/>
      <family val="1"/>
    </font>
    <font>
      <b/>
      <u val="single"/>
      <sz val="14"/>
      <name val="Times New Roman"/>
      <family val="1"/>
    </font>
    <font>
      <b/>
      <sz val="11"/>
      <name val="Times New Roman"/>
      <family val="1"/>
    </font>
    <font>
      <b/>
      <u val="single"/>
      <sz val="10"/>
      <name val="Times New Roman"/>
      <family val="1"/>
    </font>
    <font>
      <u val="single"/>
      <sz val="10"/>
      <name val="Times New Roman"/>
      <family val="1"/>
    </font>
    <font>
      <sz val="14"/>
      <name val="Times New Roman"/>
      <family val="1"/>
    </font>
  </fonts>
  <fills count="2">
    <fill>
      <patternFill/>
    </fill>
    <fill>
      <patternFill patternType="gray125"/>
    </fill>
  </fills>
  <borders count="16">
    <border>
      <left/>
      <right/>
      <top/>
      <bottom/>
      <diagonal/>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style="double"/>
    </border>
    <border>
      <left>
        <color indexed="63"/>
      </left>
      <right>
        <color indexed="63"/>
      </right>
      <top style="thin">
        <color indexed="8"/>
      </top>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medium">
        <color indexed="8"/>
      </top>
      <bottom>
        <color indexed="63"/>
      </bottom>
    </border>
  </borders>
  <cellStyleXfs count="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3" fontId="4"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9" fontId="0" fillId="0" borderId="0" applyFont="0" applyFill="0" applyBorder="0" applyAlignment="0" applyProtection="0"/>
  </cellStyleXfs>
  <cellXfs count="168">
    <xf numFmtId="0" fontId="0" fillId="0" borderId="0" xfId="0" applyAlignment="1">
      <alignment/>
    </xf>
    <xf numFmtId="0" fontId="2" fillId="0" borderId="0" xfId="0" applyFont="1" applyAlignment="1">
      <alignment/>
    </xf>
    <xf numFmtId="0" fontId="2" fillId="0" borderId="0" xfId="0" applyFont="1" applyAlignment="1">
      <alignment horizontal="center"/>
    </xf>
    <xf numFmtId="15" fontId="2" fillId="0" borderId="0" xfId="0" applyNumberFormat="1" applyFont="1" applyAlignment="1" quotePrefix="1">
      <alignment horizontal="center"/>
    </xf>
    <xf numFmtId="15" fontId="2" fillId="0" borderId="0" xfId="0" applyNumberFormat="1" applyFont="1" applyAlignment="1">
      <alignment horizontal="center"/>
    </xf>
    <xf numFmtId="37" fontId="2" fillId="0" borderId="0" xfId="0" applyNumberFormat="1" applyFont="1" applyAlignment="1">
      <alignment/>
    </xf>
    <xf numFmtId="185" fontId="2" fillId="0" borderId="0" xfId="15" applyNumberFormat="1" applyFont="1" applyAlignment="1">
      <alignment/>
    </xf>
    <xf numFmtId="185" fontId="2" fillId="0" borderId="1" xfId="15" applyNumberFormat="1" applyFont="1" applyBorder="1" applyAlignment="1">
      <alignment/>
    </xf>
    <xf numFmtId="0" fontId="2" fillId="0" borderId="1" xfId="0" applyFont="1" applyBorder="1" applyAlignment="1">
      <alignment/>
    </xf>
    <xf numFmtId="37" fontId="2" fillId="0" borderId="0" xfId="0" applyNumberFormat="1" applyFont="1" applyAlignment="1">
      <alignment horizontal="left" indent="2"/>
    </xf>
    <xf numFmtId="185" fontId="2" fillId="0" borderId="0" xfId="15" applyNumberFormat="1" applyFont="1" applyFill="1" applyAlignment="1">
      <alignment/>
    </xf>
    <xf numFmtId="0" fontId="2" fillId="0" borderId="0" xfId="0" applyFont="1" applyAlignment="1">
      <alignment horizontal="left" indent="2"/>
    </xf>
    <xf numFmtId="185" fontId="2" fillId="0" borderId="2" xfId="15" applyNumberFormat="1" applyFont="1" applyFill="1" applyBorder="1" applyAlignment="1">
      <alignment/>
    </xf>
    <xf numFmtId="37" fontId="2" fillId="0" borderId="2" xfId="0" applyNumberFormat="1" applyFont="1" applyFill="1" applyBorder="1" applyAlignment="1">
      <alignment/>
    </xf>
    <xf numFmtId="37" fontId="2" fillId="0" borderId="0" xfId="0" applyNumberFormat="1" applyFont="1" applyFill="1" applyAlignment="1">
      <alignment/>
    </xf>
    <xf numFmtId="185" fontId="2" fillId="0" borderId="3" xfId="15" applyNumberFormat="1" applyFont="1" applyFill="1" applyBorder="1" applyAlignment="1">
      <alignment/>
    </xf>
    <xf numFmtId="185" fontId="2" fillId="0" borderId="0" xfId="15" applyNumberFormat="1" applyFont="1" applyAlignment="1">
      <alignment horizontal="center"/>
    </xf>
    <xf numFmtId="37" fontId="2" fillId="0" borderId="0" xfId="0" applyNumberFormat="1" applyFont="1" applyAlignment="1">
      <alignment horizontal="left" indent="3"/>
    </xf>
    <xf numFmtId="185" fontId="2" fillId="0" borderId="4" xfId="15" applyNumberFormat="1" applyFont="1" applyFill="1" applyBorder="1" applyAlignment="1">
      <alignment/>
    </xf>
    <xf numFmtId="37" fontId="2" fillId="0" borderId="4" xfId="0" applyNumberFormat="1" applyFont="1" applyFill="1" applyBorder="1" applyAlignment="1">
      <alignment/>
    </xf>
    <xf numFmtId="185" fontId="2" fillId="0" borderId="5" xfId="15" applyNumberFormat="1" applyFont="1" applyFill="1" applyBorder="1" applyAlignment="1">
      <alignment/>
    </xf>
    <xf numFmtId="37" fontId="2" fillId="0" borderId="5" xfId="0" applyNumberFormat="1" applyFont="1" applyFill="1" applyBorder="1" applyAlignment="1">
      <alignment/>
    </xf>
    <xf numFmtId="185" fontId="2" fillId="0" borderId="6" xfId="15" applyNumberFormat="1" applyFont="1" applyFill="1" applyBorder="1" applyAlignment="1">
      <alignment/>
    </xf>
    <xf numFmtId="37" fontId="2" fillId="0" borderId="6" xfId="0" applyNumberFormat="1" applyFont="1" applyFill="1" applyBorder="1" applyAlignment="1">
      <alignment/>
    </xf>
    <xf numFmtId="185" fontId="2" fillId="0" borderId="7" xfId="15" applyNumberFormat="1" applyFont="1" applyFill="1" applyBorder="1" applyAlignment="1">
      <alignment/>
    </xf>
    <xf numFmtId="37" fontId="2" fillId="0" borderId="7" xfId="0" applyNumberFormat="1" applyFont="1" applyFill="1" applyBorder="1" applyAlignment="1">
      <alignment/>
    </xf>
    <xf numFmtId="237" fontId="2" fillId="0" borderId="0" xfId="0" applyNumberFormat="1" applyFont="1" applyAlignment="1">
      <alignment/>
    </xf>
    <xf numFmtId="0" fontId="6" fillId="0" borderId="0" xfId="39" applyFont="1">
      <alignment/>
      <protection/>
    </xf>
    <xf numFmtId="0" fontId="1" fillId="0" borderId="0" xfId="39">
      <alignment/>
      <protection/>
    </xf>
    <xf numFmtId="0" fontId="4" fillId="0" borderId="0" xfId="39" applyFont="1">
      <alignment/>
      <protection/>
    </xf>
    <xf numFmtId="0" fontId="7" fillId="0" borderId="0" xfId="39" applyFont="1">
      <alignment/>
      <protection/>
    </xf>
    <xf numFmtId="0" fontId="6" fillId="0" borderId="0" xfId="39" applyFont="1" applyAlignment="1">
      <alignment horizontal="center"/>
      <protection/>
    </xf>
    <xf numFmtId="0" fontId="6" fillId="0" borderId="0" xfId="39" applyFont="1" applyFill="1" applyAlignment="1">
      <alignment horizontal="center"/>
      <protection/>
    </xf>
    <xf numFmtId="0" fontId="6" fillId="0" borderId="0" xfId="39" applyFont="1" applyFill="1">
      <alignment/>
      <protection/>
    </xf>
    <xf numFmtId="15" fontId="2" fillId="0" borderId="0" xfId="39" applyNumberFormat="1" applyFont="1" applyFill="1" applyAlignment="1">
      <alignment horizontal="center"/>
      <protection/>
    </xf>
    <xf numFmtId="15" fontId="6" fillId="0" borderId="0" xfId="39" applyNumberFormat="1" applyFont="1" applyFill="1" applyAlignment="1">
      <alignment horizontal="center"/>
      <protection/>
    </xf>
    <xf numFmtId="185" fontId="6" fillId="0" borderId="0" xfId="15" applyNumberFormat="1" applyFont="1" applyAlignment="1">
      <alignment/>
    </xf>
    <xf numFmtId="185" fontId="6" fillId="0" borderId="0" xfId="15" applyNumberFormat="1" applyFont="1" applyFill="1" applyAlignment="1">
      <alignment/>
    </xf>
    <xf numFmtId="185" fontId="6" fillId="0" borderId="0" xfId="15" applyNumberFormat="1" applyFont="1" applyAlignment="1">
      <alignment horizontal="center"/>
    </xf>
    <xf numFmtId="185" fontId="6" fillId="0" borderId="0" xfId="39" applyNumberFormat="1" applyFont="1" applyFill="1">
      <alignment/>
      <protection/>
    </xf>
    <xf numFmtId="185" fontId="6" fillId="0" borderId="0" xfId="39" applyNumberFormat="1" applyFont="1">
      <alignment/>
      <protection/>
    </xf>
    <xf numFmtId="185" fontId="6" fillId="0" borderId="7" xfId="39" applyNumberFormat="1" applyFont="1" applyFill="1" applyBorder="1">
      <alignment/>
      <protection/>
    </xf>
    <xf numFmtId="185" fontId="6" fillId="0" borderId="0" xfId="39" applyNumberFormat="1" applyFont="1" applyFill="1" applyBorder="1">
      <alignment/>
      <protection/>
    </xf>
    <xf numFmtId="185" fontId="6" fillId="0" borderId="7" xfId="15" applyNumberFormat="1" applyFont="1" applyBorder="1" applyAlignment="1">
      <alignment/>
    </xf>
    <xf numFmtId="185" fontId="6" fillId="0" borderId="8" xfId="39" applyNumberFormat="1" applyFont="1" applyFill="1" applyBorder="1">
      <alignment/>
      <protection/>
    </xf>
    <xf numFmtId="185" fontId="6" fillId="0" borderId="0" xfId="39" applyNumberFormat="1" applyFont="1" applyFill="1" applyAlignment="1">
      <alignment horizontal="center"/>
      <protection/>
    </xf>
    <xf numFmtId="15" fontId="6" fillId="0" borderId="0" xfId="39" applyNumberFormat="1" applyFont="1" applyAlignment="1">
      <alignment horizontal="center"/>
      <protection/>
    </xf>
    <xf numFmtId="43" fontId="6" fillId="0" borderId="0" xfId="15" applyNumberFormat="1" applyFont="1" applyAlignment="1">
      <alignment horizontal="right"/>
    </xf>
    <xf numFmtId="185" fontId="6" fillId="0" borderId="0" xfId="39" applyNumberFormat="1" applyFont="1" applyAlignment="1">
      <alignment horizontal="right"/>
      <protection/>
    </xf>
    <xf numFmtId="15" fontId="2" fillId="0" borderId="0" xfId="39" applyNumberFormat="1" applyFont="1" applyAlignment="1">
      <alignment horizontal="center"/>
      <protection/>
    </xf>
    <xf numFmtId="0" fontId="4" fillId="0" borderId="0" xfId="0" applyFont="1" applyAlignment="1">
      <alignment/>
    </xf>
    <xf numFmtId="0" fontId="2" fillId="0" borderId="0" xfId="0" applyFont="1" applyAlignment="1">
      <alignment/>
    </xf>
    <xf numFmtId="0" fontId="6" fillId="0" borderId="0" xfId="0" applyFont="1" applyAlignment="1">
      <alignment/>
    </xf>
    <xf numFmtId="0" fontId="0" fillId="0" borderId="0" xfId="0" applyFont="1" applyAlignment="1">
      <alignment/>
    </xf>
    <xf numFmtId="0" fontId="6" fillId="0" borderId="0" xfId="0" applyFont="1" applyAlignment="1" quotePrefix="1">
      <alignment/>
    </xf>
    <xf numFmtId="0" fontId="2" fillId="0" borderId="0" xfId="0" applyFont="1" applyAlignment="1" quotePrefix="1">
      <alignment/>
    </xf>
    <xf numFmtId="0" fontId="2" fillId="0" borderId="9" xfId="0" applyFont="1" applyBorder="1" applyAlignment="1">
      <alignment horizontal="center"/>
    </xf>
    <xf numFmtId="185" fontId="6" fillId="0" borderId="0" xfId="15" applyNumberFormat="1" applyFont="1" applyAlignment="1">
      <alignment/>
    </xf>
    <xf numFmtId="185" fontId="6" fillId="0" borderId="9" xfId="15" applyNumberFormat="1" applyFont="1" applyBorder="1" applyAlignment="1">
      <alignment/>
    </xf>
    <xf numFmtId="185" fontId="6" fillId="0" borderId="3" xfId="15" applyNumberFormat="1" applyFont="1" applyBorder="1" applyAlignment="1">
      <alignment/>
    </xf>
    <xf numFmtId="185" fontId="6" fillId="0" borderId="10" xfId="15" applyNumberFormat="1" applyFont="1" applyBorder="1" applyAlignment="1">
      <alignment/>
    </xf>
    <xf numFmtId="185" fontId="6" fillId="0" borderId="0" xfId="15" applyNumberFormat="1" applyFont="1" applyBorder="1" applyAlignment="1">
      <alignment/>
    </xf>
    <xf numFmtId="0" fontId="3" fillId="0" borderId="0" xfId="0" applyFont="1" applyAlignment="1">
      <alignment/>
    </xf>
    <xf numFmtId="185" fontId="6" fillId="0" borderId="0" xfId="0" applyNumberFormat="1" applyFont="1" applyAlignment="1">
      <alignment/>
    </xf>
    <xf numFmtId="0" fontId="6" fillId="0" borderId="0" xfId="41" applyNumberFormat="1" applyFont="1" applyAlignment="1">
      <alignment/>
      <protection/>
    </xf>
    <xf numFmtId="3" fontId="6" fillId="0" borderId="0" xfId="41" applyNumberFormat="1" applyFont="1" applyAlignment="1">
      <alignment/>
      <protection/>
    </xf>
    <xf numFmtId="185" fontId="6" fillId="0" borderId="0" xfId="15" applyNumberFormat="1" applyFont="1" applyAlignment="1">
      <alignment/>
    </xf>
    <xf numFmtId="185" fontId="6" fillId="0" borderId="11" xfId="15" applyNumberFormat="1" applyFont="1" applyAlignment="1">
      <alignment/>
    </xf>
    <xf numFmtId="3" fontId="6" fillId="0" borderId="11" xfId="41" applyNumberFormat="1" applyFont="1" applyAlignment="1">
      <alignment/>
      <protection/>
    </xf>
    <xf numFmtId="0" fontId="6" fillId="0" borderId="0" xfId="41" applyNumberFormat="1" applyFont="1" applyBorder="1" applyAlignment="1">
      <alignment/>
      <protection/>
    </xf>
    <xf numFmtId="0" fontId="11" fillId="0" borderId="0" xfId="47" applyFont="1" applyFill="1">
      <alignment/>
      <protection/>
    </xf>
    <xf numFmtId="0" fontId="0" fillId="0" borderId="0" xfId="47" applyFill="1">
      <alignment/>
      <protection/>
    </xf>
    <xf numFmtId="0" fontId="12" fillId="0" borderId="0" xfId="47" applyFont="1" applyFill="1">
      <alignment/>
      <protection/>
    </xf>
    <xf numFmtId="0" fontId="13" fillId="0" borderId="0" xfId="47" applyFont="1" applyFill="1">
      <alignment/>
      <protection/>
    </xf>
    <xf numFmtId="0" fontId="6" fillId="0" borderId="0" xfId="47" applyFont="1" applyFill="1">
      <alignment/>
      <protection/>
    </xf>
    <xf numFmtId="0" fontId="2" fillId="0" borderId="0" xfId="47" applyFont="1" applyFill="1">
      <alignment/>
      <protection/>
    </xf>
    <xf numFmtId="0" fontId="6" fillId="0" borderId="0" xfId="47" applyFont="1" applyFill="1" applyAlignment="1">
      <alignment wrapText="1"/>
      <protection/>
    </xf>
    <xf numFmtId="0" fontId="6" fillId="0" borderId="0" xfId="47" applyFont="1" applyFill="1" applyAlignment="1">
      <alignment horizontal="center"/>
      <protection/>
    </xf>
    <xf numFmtId="185" fontId="6" fillId="0" borderId="0" xfId="15" applyNumberFormat="1" applyFont="1" applyFill="1" applyAlignment="1">
      <alignment horizontal="center"/>
    </xf>
    <xf numFmtId="185" fontId="6" fillId="0" borderId="0" xfId="15" applyNumberFormat="1" applyFont="1" applyFill="1" applyBorder="1" applyAlignment="1">
      <alignment/>
    </xf>
    <xf numFmtId="185" fontId="6" fillId="0" borderId="12" xfId="15" applyNumberFormat="1" applyFont="1" applyFill="1" applyBorder="1" applyAlignment="1">
      <alignment horizontal="center"/>
    </xf>
    <xf numFmtId="185" fontId="6" fillId="0" borderId="3" xfId="15" applyNumberFormat="1" applyFont="1" applyFill="1" applyBorder="1" applyAlignment="1">
      <alignment/>
    </xf>
    <xf numFmtId="0" fontId="6" fillId="0" borderId="0" xfId="47" applyFont="1" applyFill="1" applyAlignment="1">
      <alignment horizontal="centerContinuous"/>
      <protection/>
    </xf>
    <xf numFmtId="0" fontId="13" fillId="0" borderId="0" xfId="47" applyFont="1" applyFill="1" applyAlignment="1">
      <alignment horizontal="center"/>
      <protection/>
    </xf>
    <xf numFmtId="0" fontId="6" fillId="0" borderId="0" xfId="47" applyFont="1" applyFill="1" applyAlignment="1">
      <alignment horizontal="right"/>
      <protection/>
    </xf>
    <xf numFmtId="3" fontId="6" fillId="0" borderId="0" xfId="47" applyNumberFormat="1" applyFont="1" applyFill="1">
      <alignment/>
      <protection/>
    </xf>
    <xf numFmtId="3" fontId="6" fillId="0" borderId="3" xfId="47" applyNumberFormat="1" applyFont="1" applyFill="1" applyBorder="1">
      <alignment/>
      <protection/>
    </xf>
    <xf numFmtId="185" fontId="6" fillId="0" borderId="0" xfId="15" applyNumberFormat="1" applyFont="1" applyFill="1" applyAlignment="1">
      <alignment wrapText="1"/>
    </xf>
    <xf numFmtId="185" fontId="6" fillId="0" borderId="3" xfId="15" applyNumberFormat="1" applyFont="1" applyFill="1" applyBorder="1" applyAlignment="1">
      <alignment wrapText="1"/>
    </xf>
    <xf numFmtId="0" fontId="6" fillId="0" borderId="0" xfId="0" applyFont="1" applyFill="1" applyBorder="1" applyAlignment="1">
      <alignment wrapText="1"/>
    </xf>
    <xf numFmtId="0" fontId="0" fillId="0" borderId="0" xfId="0" applyFill="1" applyBorder="1" applyAlignment="1">
      <alignment/>
    </xf>
    <xf numFmtId="0" fontId="2" fillId="0" borderId="9" xfId="0" applyFont="1" applyFill="1" applyBorder="1" applyAlignment="1">
      <alignment horizontal="center"/>
    </xf>
    <xf numFmtId="0" fontId="6" fillId="0" borderId="0" xfId="47" applyFont="1" applyFill="1" applyAlignment="1">
      <alignment/>
      <protection/>
    </xf>
    <xf numFmtId="185" fontId="6" fillId="0" borderId="0" xfId="15" applyNumberFormat="1" applyFont="1" applyFill="1" applyAlignment="1">
      <alignment horizontal="center"/>
    </xf>
    <xf numFmtId="3" fontId="6" fillId="0" borderId="0" xfId="0" applyNumberFormat="1" applyFont="1" applyFill="1" applyAlignment="1">
      <alignment/>
    </xf>
    <xf numFmtId="185" fontId="6" fillId="0" borderId="0" xfId="15" applyNumberFormat="1" applyFont="1" applyFill="1" applyAlignment="1">
      <alignment/>
    </xf>
    <xf numFmtId="185" fontId="2" fillId="0" borderId="0" xfId="0" applyNumberFormat="1" applyFont="1" applyAlignment="1">
      <alignment/>
    </xf>
    <xf numFmtId="0" fontId="6" fillId="0" borderId="0" xfId="47" applyFont="1" applyFill="1" applyAlignment="1">
      <alignment horizontal="justify" vertical="top" wrapText="1"/>
      <protection/>
    </xf>
    <xf numFmtId="0" fontId="6" fillId="0" borderId="0" xfId="47" applyFont="1" applyFill="1" quotePrefix="1">
      <alignment/>
      <protection/>
    </xf>
    <xf numFmtId="0" fontId="10" fillId="0" borderId="0" xfId="0" applyFont="1" applyAlignment="1">
      <alignment/>
    </xf>
    <xf numFmtId="0" fontId="4" fillId="0" borderId="0" xfId="0" applyFont="1" applyAlignment="1">
      <alignment/>
    </xf>
    <xf numFmtId="0" fontId="5" fillId="0" borderId="1" xfId="0" applyFont="1" applyBorder="1" applyAlignment="1">
      <alignment/>
    </xf>
    <xf numFmtId="0" fontId="4" fillId="0" borderId="1" xfId="0" applyFont="1" applyBorder="1" applyAlignment="1">
      <alignment/>
    </xf>
    <xf numFmtId="0" fontId="7" fillId="0" borderId="0" xfId="0" applyFont="1" applyAlignment="1">
      <alignment/>
    </xf>
    <xf numFmtId="0" fontId="7" fillId="0" borderId="0" xfId="41" applyNumberFormat="1" applyFont="1" applyBorder="1" applyAlignment="1">
      <alignment/>
      <protection/>
    </xf>
    <xf numFmtId="0" fontId="15" fillId="0" borderId="0" xfId="0" applyFont="1" applyAlignment="1">
      <alignment/>
    </xf>
    <xf numFmtId="185" fontId="6" fillId="0" borderId="8" xfId="15" applyNumberFormat="1" applyFont="1" applyBorder="1" applyAlignment="1">
      <alignment/>
    </xf>
    <xf numFmtId="0" fontId="0" fillId="0" borderId="0" xfId="0" applyBorder="1" applyAlignment="1">
      <alignment/>
    </xf>
    <xf numFmtId="173" fontId="6" fillId="0" borderId="0" xfId="47" applyNumberFormat="1" applyFont="1" applyFill="1">
      <alignment/>
      <protection/>
    </xf>
    <xf numFmtId="0" fontId="5" fillId="0" borderId="1" xfId="39" applyFont="1" applyBorder="1">
      <alignment/>
      <protection/>
    </xf>
    <xf numFmtId="0" fontId="6" fillId="0" borderId="1" xfId="39" applyFont="1" applyBorder="1">
      <alignment/>
      <protection/>
    </xf>
    <xf numFmtId="0" fontId="1" fillId="0" borderId="1" xfId="39" applyBorder="1">
      <alignment/>
      <protection/>
    </xf>
    <xf numFmtId="185" fontId="2" fillId="0" borderId="4" xfId="15" applyNumberFormat="1" applyFont="1" applyBorder="1" applyAlignment="1">
      <alignment/>
    </xf>
    <xf numFmtId="185" fontId="2" fillId="0" borderId="5" xfId="15" applyNumberFormat="1" applyFont="1" applyBorder="1" applyAlignment="1">
      <alignment/>
    </xf>
    <xf numFmtId="185" fontId="2" fillId="0" borderId="6" xfId="15" applyNumberFormat="1" applyFont="1" applyBorder="1" applyAlignment="1">
      <alignment/>
    </xf>
    <xf numFmtId="3" fontId="8" fillId="0" borderId="0" xfId="40" applyNumberFormat="1" applyFont="1" applyAlignment="1">
      <alignment/>
      <protection/>
    </xf>
    <xf numFmtId="0" fontId="14" fillId="0" borderId="0" xfId="47" applyFont="1" applyFill="1" applyAlignment="1">
      <alignment horizontal="right"/>
      <protection/>
    </xf>
    <xf numFmtId="185" fontId="6" fillId="0" borderId="0" xfId="15" applyNumberFormat="1" applyFont="1" applyFill="1" applyAlignment="1">
      <alignment/>
    </xf>
    <xf numFmtId="0" fontId="14" fillId="0" borderId="0" xfId="47" applyFont="1" applyFill="1" applyAlignment="1" quotePrefix="1">
      <alignment horizontal="centerContinuous"/>
      <protection/>
    </xf>
    <xf numFmtId="0" fontId="6" fillId="0" borderId="0" xfId="47" applyFont="1" applyFill="1" applyAlignment="1">
      <alignment horizontal="center" vertical="center" wrapText="1"/>
      <protection/>
    </xf>
    <xf numFmtId="15" fontId="6" fillId="0" borderId="0" xfId="47" applyNumberFormat="1" applyFont="1" applyFill="1" applyAlignment="1" quotePrefix="1">
      <alignment/>
      <protection/>
    </xf>
    <xf numFmtId="0" fontId="6" fillId="0" borderId="0" xfId="47" applyFont="1" applyFill="1" applyAlignment="1">
      <alignment horizontal="justify" vertical="center" wrapText="1"/>
      <protection/>
    </xf>
    <xf numFmtId="3" fontId="2" fillId="0" borderId="0" xfId="41" applyNumberFormat="1" applyFont="1" applyAlignment="1">
      <alignment horizontal="center"/>
      <protection/>
    </xf>
    <xf numFmtId="0" fontId="6" fillId="0" borderId="0" xfId="41" applyNumberFormat="1" applyFont="1" applyAlignment="1">
      <alignment/>
      <protection/>
    </xf>
    <xf numFmtId="3" fontId="6" fillId="0" borderId="0" xfId="41" applyNumberFormat="1" applyFont="1" applyAlignment="1">
      <alignment/>
      <protection/>
    </xf>
    <xf numFmtId="0" fontId="0" fillId="0" borderId="1" xfId="0" applyBorder="1" applyAlignment="1">
      <alignment/>
    </xf>
    <xf numFmtId="185" fontId="0" fillId="0" borderId="0" xfId="47" applyNumberFormat="1" applyFill="1">
      <alignment/>
      <protection/>
    </xf>
    <xf numFmtId="43" fontId="2" fillId="0" borderId="5" xfId="15" applyFont="1" applyFill="1" applyBorder="1" applyAlignment="1">
      <alignment/>
    </xf>
    <xf numFmtId="185" fontId="6" fillId="0" borderId="7" xfId="15" applyNumberFormat="1" applyFont="1" applyBorder="1" applyAlignment="1">
      <alignment/>
    </xf>
    <xf numFmtId="185" fontId="6" fillId="0" borderId="13" xfId="15" applyNumberFormat="1" applyFont="1" applyBorder="1" applyAlignment="1">
      <alignment/>
    </xf>
    <xf numFmtId="185" fontId="6" fillId="0" borderId="14" xfId="15" applyNumberFormat="1" applyFont="1" applyBorder="1" applyAlignment="1">
      <alignment/>
    </xf>
    <xf numFmtId="43" fontId="6" fillId="0" borderId="0" xfId="15" applyNumberFormat="1" applyFont="1" applyFill="1" applyAlignment="1">
      <alignment wrapText="1"/>
    </xf>
    <xf numFmtId="0" fontId="14" fillId="0" borderId="0" xfId="47" applyFont="1" applyFill="1" applyAlignment="1">
      <alignment horizontal="center"/>
      <protection/>
    </xf>
    <xf numFmtId="0" fontId="6" fillId="0" borderId="1" xfId="47" applyFont="1" applyFill="1" applyBorder="1">
      <alignment/>
      <protection/>
    </xf>
    <xf numFmtId="185" fontId="6" fillId="0" borderId="1" xfId="15" applyNumberFormat="1" applyFont="1" applyFill="1" applyBorder="1" applyAlignment="1">
      <alignment/>
    </xf>
    <xf numFmtId="0" fontId="6" fillId="0" borderId="0" xfId="47" applyFont="1" applyFill="1" applyBorder="1">
      <alignment/>
      <protection/>
    </xf>
    <xf numFmtId="43" fontId="6" fillId="0" borderId="0" xfId="47" applyNumberFormat="1" applyFont="1" applyFill="1" applyAlignment="1">
      <alignment wrapText="1"/>
      <protection/>
    </xf>
    <xf numFmtId="0" fontId="6" fillId="0" borderId="0" xfId="0" applyFont="1" applyAlignment="1">
      <alignment vertical="center" wrapText="1"/>
    </xf>
    <xf numFmtId="185" fontId="6" fillId="0" borderId="0" xfId="15" applyNumberFormat="1" applyFont="1" applyAlignment="1">
      <alignment horizontal="center" vertical="top"/>
    </xf>
    <xf numFmtId="185" fontId="6" fillId="0" borderId="9" xfId="15" applyNumberFormat="1" applyFont="1" applyBorder="1" applyAlignment="1">
      <alignment horizontal="center" vertical="top"/>
    </xf>
    <xf numFmtId="0" fontId="6" fillId="0" borderId="0" xfId="0" applyFont="1" applyFill="1" applyAlignment="1">
      <alignment horizontal="justify" wrapText="1"/>
    </xf>
    <xf numFmtId="0" fontId="0" fillId="0" borderId="0" xfId="0" applyFill="1" applyAlignment="1">
      <alignment horizontal="justify" wrapText="1"/>
    </xf>
    <xf numFmtId="0" fontId="0" fillId="0" borderId="0" xfId="0" applyFill="1" applyAlignment="1">
      <alignment wrapText="1"/>
    </xf>
    <xf numFmtId="15" fontId="2" fillId="0" borderId="0" xfId="0" applyNumberFormat="1" applyFont="1" applyFill="1" applyAlignment="1" quotePrefix="1">
      <alignment horizontal="left"/>
    </xf>
    <xf numFmtId="3" fontId="2" fillId="0" borderId="0" xfId="0" applyNumberFormat="1" applyFont="1" applyFill="1" applyAlignment="1">
      <alignment horizontal="center"/>
    </xf>
    <xf numFmtId="0" fontId="6" fillId="0" borderId="0" xfId="0" applyNumberFormat="1" applyFont="1" applyFill="1" applyAlignment="1">
      <alignment/>
    </xf>
    <xf numFmtId="3" fontId="2" fillId="0" borderId="0" xfId="0" applyNumberFormat="1" applyFont="1" applyFill="1" applyAlignment="1">
      <alignment/>
    </xf>
    <xf numFmtId="185" fontId="6" fillId="0" borderId="0" xfId="15" applyNumberFormat="1" applyFont="1" applyFill="1" applyBorder="1" applyAlignment="1">
      <alignment horizontal="center"/>
    </xf>
    <xf numFmtId="185" fontId="6" fillId="0" borderId="11" xfId="15" applyNumberFormat="1" applyFont="1" applyFill="1" applyAlignment="1">
      <alignment/>
    </xf>
    <xf numFmtId="185" fontId="6" fillId="0" borderId="2" xfId="15" applyNumberFormat="1" applyFont="1" applyFill="1" applyBorder="1" applyAlignment="1">
      <alignment horizontal="center"/>
    </xf>
    <xf numFmtId="185" fontId="6" fillId="0" borderId="15" xfId="15" applyNumberFormat="1" applyFont="1" applyFill="1" applyAlignment="1">
      <alignment/>
    </xf>
    <xf numFmtId="185" fontId="6" fillId="0" borderId="0" xfId="15" applyNumberFormat="1" applyFont="1" applyFill="1" applyBorder="1" applyAlignment="1">
      <alignment/>
    </xf>
    <xf numFmtId="185" fontId="6" fillId="0" borderId="1" xfId="15" applyNumberFormat="1" applyFont="1" applyFill="1" applyBorder="1" applyAlignment="1">
      <alignment/>
    </xf>
    <xf numFmtId="185" fontId="6" fillId="0" borderId="0" xfId="15" applyNumberFormat="1" applyFont="1" applyFill="1" applyAlignment="1">
      <alignment horizontal="right"/>
    </xf>
    <xf numFmtId="0" fontId="6" fillId="0" borderId="0" xfId="39" applyFont="1" applyAlignment="1">
      <alignment horizontal="center"/>
      <protection/>
    </xf>
    <xf numFmtId="0" fontId="2" fillId="0" borderId="0" xfId="39" applyFont="1" applyAlignment="1">
      <alignment wrapText="1"/>
      <protection/>
    </xf>
    <xf numFmtId="0" fontId="9" fillId="0" borderId="0" xfId="40" applyFont="1" applyAlignment="1">
      <alignment wrapText="1"/>
      <protection/>
    </xf>
    <xf numFmtId="0" fontId="2" fillId="0" borderId="0" xfId="39" applyFont="1" applyFill="1" applyAlignment="1">
      <alignment wrapText="1"/>
      <protection/>
    </xf>
    <xf numFmtId="0" fontId="6" fillId="0" borderId="0" xfId="0" applyFont="1" applyAlignment="1">
      <alignment vertical="center" wrapText="1"/>
    </xf>
    <xf numFmtId="0" fontId="6" fillId="0" borderId="0" xfId="47" applyFont="1" applyFill="1" applyAlignment="1">
      <alignment wrapText="1"/>
      <protection/>
    </xf>
    <xf numFmtId="0" fontId="6" fillId="0" borderId="0" xfId="47" applyFont="1" applyFill="1" applyAlignment="1">
      <alignment horizontal="justify" wrapText="1"/>
      <protection/>
    </xf>
    <xf numFmtId="0" fontId="6" fillId="0" borderId="0" xfId="0" applyFont="1" applyFill="1" applyAlignment="1">
      <alignment horizontal="justify" wrapText="1"/>
    </xf>
    <xf numFmtId="0" fontId="0" fillId="0" borderId="0" xfId="0" applyFill="1" applyAlignment="1">
      <alignment horizontal="justify" wrapText="1"/>
    </xf>
    <xf numFmtId="0" fontId="6" fillId="0" borderId="0" xfId="47" applyFont="1" applyFill="1" applyAlignment="1">
      <alignment horizontal="justify" vertical="center" wrapText="1"/>
      <protection/>
    </xf>
    <xf numFmtId="0" fontId="6" fillId="0" borderId="0" xfId="47" applyFont="1" applyFill="1" applyAlignment="1">
      <alignment horizontal="justify" vertical="top" wrapText="1"/>
      <protection/>
    </xf>
    <xf numFmtId="0" fontId="0" fillId="0" borderId="0" xfId="0" applyFill="1" applyAlignment="1">
      <alignment wrapText="1"/>
    </xf>
    <xf numFmtId="0" fontId="6" fillId="0" borderId="0" xfId="47" applyFont="1" applyFill="1" applyAlignment="1">
      <alignment horizontal="left" wrapText="1"/>
      <protection/>
    </xf>
    <xf numFmtId="0" fontId="6" fillId="0" borderId="0" xfId="47" applyFont="1" applyFill="1" applyAlignment="1" quotePrefix="1">
      <alignment horizontal="left" wrapText="1"/>
      <protection/>
    </xf>
  </cellXfs>
  <cellStyles count="36">
    <cellStyle name="Normal" xfId="0"/>
    <cellStyle name="Comma" xfId="15"/>
    <cellStyle name="Comma [0]" xfId="16"/>
    <cellStyle name="Currency" xfId="17"/>
    <cellStyle name="Currency [0]" xfId="18"/>
    <cellStyle name="Currency [0]_Book2" xfId="19"/>
    <cellStyle name="Currency [0]_ConsolDec02170203 " xfId="20"/>
    <cellStyle name="Currency [0]_ConsolJune03" xfId="21"/>
    <cellStyle name="Currency [0]_ConsolSept02 (2)" xfId="22"/>
    <cellStyle name="Currency [0]_Copy of ConsolMar03" xfId="23"/>
    <cellStyle name="Currency [0]_Financial Stmt - Q3 2002(Final)" xfId="24"/>
    <cellStyle name="Currency [0]_MC Present MCon0600" xfId="25"/>
    <cellStyle name="Currency [0]_MC Presentation Sept02" xfId="26"/>
    <cellStyle name="Currency [0]_Mcon0012v265" xfId="27"/>
    <cellStyle name="Currency_Book2" xfId="28"/>
    <cellStyle name="Currency_ConsolDec02170203 " xfId="29"/>
    <cellStyle name="Currency_ConsolJune03" xfId="30"/>
    <cellStyle name="Currency_ConsolSept02 (2)" xfId="31"/>
    <cellStyle name="Currency_Copy of ConsolMar03" xfId="32"/>
    <cellStyle name="Currency_Financial Stmt - Q3 2002(Final)" xfId="33"/>
    <cellStyle name="Currency_MC Present MCon0600" xfId="34"/>
    <cellStyle name="Currency_MC Presentation Sept02" xfId="35"/>
    <cellStyle name="Currency_Mcon0012v265" xfId="36"/>
    <cellStyle name="Normal_ConsolDec02170203 " xfId="37"/>
    <cellStyle name="Normal_Consoli" xfId="38"/>
    <cellStyle name="Normal_Consoli_draft" xfId="39"/>
    <cellStyle name="Normal_ConsolJune03" xfId="40"/>
    <cellStyle name="Normal_ConsolSept02 (2)" xfId="41"/>
    <cellStyle name="Normal_Copy of ConsolMar03" xfId="42"/>
    <cellStyle name="Normal_EPS" xfId="43"/>
    <cellStyle name="Normal_EqMar2000" xfId="44"/>
    <cellStyle name="Normal_Financial statement" xfId="45"/>
    <cellStyle name="Normal_Financial Stmt - Q3 2002(Final)" xfId="46"/>
    <cellStyle name="Normal_KLSE-FS+NotesMar01" xfId="47"/>
    <cellStyle name="Normal_KLSE-PNL Mar01" xfId="48"/>
    <cellStyle name="Percent"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TDSRV_FP1\USERS\hadijah\Misc\ConsolJune00\Consoli.xlw"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tdsrv_fp1\users\SHIM\Consol\Consol%20FYE%2031Mar04\ConsolDec03\ConsolSept02%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tdsrv_fp1\users\SHIM\Consol\Consol%20FYE%2031Mar04\ConsolDec03\ConsolJune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PNL-KLSE"/>
      <sheetName val="Audited BS"/>
      <sheetName val="CBS"/>
      <sheetName val="CPL"/>
      <sheetName val="CADJ"/>
      <sheetName val="EPS"/>
    </sheetNames>
    <sheetDataSet>
      <sheetData sheetId="3">
        <row r="70">
          <cell r="AB70">
            <v>207675000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pnl-klse"/>
      <sheetName val="pnl-klse-new format"/>
      <sheetName val="pnl-attachm to announce"/>
      <sheetName val="CFS"/>
      <sheetName val="Notes"/>
      <sheetName val="CPL"/>
      <sheetName val="Notes-klse"/>
      <sheetName val="CBS"/>
      <sheetName val="Group Adjust."/>
      <sheetName val="Associate"/>
      <sheetName val="Reconciliation"/>
      <sheetName val="EPS "/>
      <sheetName val="NTTFS_311201"/>
      <sheetName val="NTTFS_311201 (2)"/>
      <sheetName val="311201"/>
      <sheetName val="fax to Meta"/>
      <sheetName val="fax to KWC"/>
    </sheetNames>
    <sheetDataSet>
      <sheetData sheetId="6">
        <row r="10">
          <cell r="X10">
            <v>372856612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nl-interest income"/>
      <sheetName val="pnl-klse-new format"/>
      <sheetName val="pnl-attachm to announce"/>
      <sheetName val="Notes "/>
      <sheetName val="CPL"/>
      <sheetName val="CBS"/>
      <sheetName val="Group Adjust."/>
      <sheetName val="Associate"/>
      <sheetName val="EPS "/>
      <sheetName val="NTTFS_311201"/>
      <sheetName val="311201"/>
      <sheetName val="Prime Amortise"/>
    </sheetNames>
    <sheetDataSet>
      <sheetData sheetId="4">
        <row r="10">
          <cell r="X10">
            <v>134529250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2"/>
  <dimension ref="A1:N106"/>
  <sheetViews>
    <sheetView showGridLines="0" zoomScale="85" zoomScaleNormal="85" workbookViewId="0" topLeftCell="A9">
      <selection activeCell="K35" sqref="K35"/>
    </sheetView>
  </sheetViews>
  <sheetFormatPr defaultColWidth="9.140625" defaultRowHeight="12.75"/>
  <cols>
    <col min="1" max="1" width="3.140625" style="27" customWidth="1"/>
    <col min="2" max="2" width="3.57421875" style="27" customWidth="1"/>
    <col min="3" max="5" width="9.140625" style="27" customWidth="1"/>
    <col min="6" max="6" width="13.421875" style="27" customWidth="1"/>
    <col min="7" max="7" width="13.8515625" style="27" customWidth="1"/>
    <col min="8" max="8" width="0.85546875" style="27" customWidth="1"/>
    <col min="9" max="9" width="14.57421875" style="27" customWidth="1"/>
    <col min="10" max="10" width="1.28515625" style="27" customWidth="1"/>
    <col min="11" max="11" width="13.8515625" style="27" customWidth="1"/>
    <col min="12" max="12" width="1.28515625" style="27" customWidth="1"/>
    <col min="13" max="13" width="15.140625" style="27" customWidth="1"/>
    <col min="14" max="14" width="1.28515625" style="28" customWidth="1"/>
    <col min="15" max="16384" width="11.28125" style="28" customWidth="1"/>
  </cols>
  <sheetData>
    <row r="1" spans="1:14" ht="23.25" thickBot="1">
      <c r="A1" s="109" t="s">
        <v>137</v>
      </c>
      <c r="B1" s="110"/>
      <c r="C1" s="110"/>
      <c r="D1" s="110"/>
      <c r="E1" s="110"/>
      <c r="F1" s="110"/>
      <c r="G1" s="110"/>
      <c r="H1" s="110"/>
      <c r="I1" s="110"/>
      <c r="J1" s="110"/>
      <c r="K1" s="110"/>
      <c r="L1" s="111"/>
      <c r="M1" s="110"/>
      <c r="N1" s="27"/>
    </row>
    <row r="2" spans="1:14" ht="15.75">
      <c r="A2" s="29" t="s">
        <v>252</v>
      </c>
      <c r="L2" s="28"/>
      <c r="N2" s="27"/>
    </row>
    <row r="3" spans="1:14" ht="15.75">
      <c r="A3" s="29" t="s">
        <v>145</v>
      </c>
      <c r="L3" s="28"/>
      <c r="N3" s="27"/>
    </row>
    <row r="4" spans="1:14" ht="15.75">
      <c r="A4" s="29"/>
      <c r="L4" s="28"/>
      <c r="N4" s="27"/>
    </row>
    <row r="5" spans="1:14" ht="15.75">
      <c r="A5" s="29"/>
      <c r="L5" s="28"/>
      <c r="N5" s="27"/>
    </row>
    <row r="6" ht="18.75">
      <c r="A6" s="30" t="s">
        <v>40</v>
      </c>
    </row>
    <row r="7" ht="15.75">
      <c r="A7" s="29" t="s">
        <v>253</v>
      </c>
    </row>
    <row r="8" ht="15.75">
      <c r="A8" s="29"/>
    </row>
    <row r="9" spans="7:13" ht="15">
      <c r="G9" s="154" t="s">
        <v>41</v>
      </c>
      <c r="H9" s="154"/>
      <c r="I9" s="154"/>
      <c r="K9" s="154" t="s">
        <v>42</v>
      </c>
      <c r="L9" s="154"/>
      <c r="M9" s="154"/>
    </row>
    <row r="10" spans="7:13" ht="15">
      <c r="G10" s="32" t="s">
        <v>43</v>
      </c>
      <c r="H10" s="32"/>
      <c r="I10" s="32" t="s">
        <v>44</v>
      </c>
      <c r="J10" s="33"/>
      <c r="K10" s="32" t="s">
        <v>43</v>
      </c>
      <c r="L10" s="32"/>
      <c r="M10" s="32" t="s">
        <v>44</v>
      </c>
    </row>
    <row r="11" spans="7:13" ht="15">
      <c r="G11" s="32" t="s">
        <v>45</v>
      </c>
      <c r="H11" s="32"/>
      <c r="I11" s="32" t="s">
        <v>46</v>
      </c>
      <c r="J11" s="33"/>
      <c r="K11" s="32" t="s">
        <v>47</v>
      </c>
      <c r="L11" s="32"/>
      <c r="M11" s="32" t="s">
        <v>48</v>
      </c>
    </row>
    <row r="12" spans="7:13" ht="15">
      <c r="G12" s="34">
        <v>38077</v>
      </c>
      <c r="H12" s="34"/>
      <c r="I12" s="34">
        <v>37711</v>
      </c>
      <c r="J12" s="33"/>
      <c r="K12" s="34">
        <f>+G12</f>
        <v>38077</v>
      </c>
      <c r="L12" s="34"/>
      <c r="M12" s="34">
        <f>+I12</f>
        <v>37711</v>
      </c>
    </row>
    <row r="13" spans="7:13" ht="15">
      <c r="G13" s="35" t="s">
        <v>1</v>
      </c>
      <c r="H13" s="35"/>
      <c r="I13" s="35" t="s">
        <v>1</v>
      </c>
      <c r="J13" s="35"/>
      <c r="K13" s="35" t="s">
        <v>1</v>
      </c>
      <c r="L13" s="35"/>
      <c r="M13" s="35" t="s">
        <v>1</v>
      </c>
    </row>
    <row r="14" spans="2:13" ht="15">
      <c r="B14" s="27" t="s">
        <v>49</v>
      </c>
      <c r="G14" s="36">
        <v>145462</v>
      </c>
      <c r="H14" s="36"/>
      <c r="I14" s="36">
        <v>116866</v>
      </c>
      <c r="K14" s="37">
        <v>578339</v>
      </c>
      <c r="L14" s="37"/>
      <c r="M14" s="38">
        <v>655433</v>
      </c>
    </row>
    <row r="15" spans="7:12" ht="15">
      <c r="G15" s="36"/>
      <c r="H15" s="36"/>
      <c r="I15" s="36"/>
      <c r="K15" s="39"/>
      <c r="L15" s="39"/>
    </row>
    <row r="16" spans="2:13" ht="15">
      <c r="B16" s="27" t="s">
        <v>50</v>
      </c>
      <c r="G16" s="36">
        <v>32609</v>
      </c>
      <c r="H16" s="36"/>
      <c r="I16" s="36">
        <v>5102</v>
      </c>
      <c r="K16" s="39">
        <v>169983</v>
      </c>
      <c r="L16" s="39"/>
      <c r="M16" s="40">
        <v>40746</v>
      </c>
    </row>
    <row r="17" spans="7:12" ht="15">
      <c r="G17" s="36"/>
      <c r="H17" s="36"/>
      <c r="I17" s="36"/>
      <c r="K17" s="39"/>
      <c r="L17" s="39"/>
    </row>
    <row r="18" spans="2:13" ht="15">
      <c r="B18" s="27" t="s">
        <v>51</v>
      </c>
      <c r="G18" s="36">
        <v>-158411</v>
      </c>
      <c r="H18" s="36"/>
      <c r="I18" s="36">
        <v>-87132</v>
      </c>
      <c r="K18" s="39">
        <v>-503408</v>
      </c>
      <c r="L18" s="39"/>
      <c r="M18" s="38">
        <v>-556836</v>
      </c>
    </row>
    <row r="19" spans="7:13" ht="6" customHeight="1">
      <c r="G19" s="41"/>
      <c r="H19" s="42"/>
      <c r="I19" s="43"/>
      <c r="K19" s="41"/>
      <c r="L19" s="42"/>
      <c r="M19" s="43"/>
    </row>
    <row r="20" spans="7:13" ht="5.25" customHeight="1">
      <c r="G20" s="42"/>
      <c r="H20" s="42"/>
      <c r="I20" s="42"/>
      <c r="K20" s="42"/>
      <c r="L20" s="42"/>
      <c r="M20" s="42"/>
    </row>
    <row r="21" spans="2:13" ht="15">
      <c r="B21" s="27" t="s">
        <v>52</v>
      </c>
      <c r="G21" s="39">
        <f>SUM(G14:G18)</f>
        <v>19660</v>
      </c>
      <c r="H21" s="39"/>
      <c r="I21" s="39">
        <f>SUM(I14:I18)</f>
        <v>34836</v>
      </c>
      <c r="K21" s="39">
        <f>SUM(K14:K18)</f>
        <v>244914</v>
      </c>
      <c r="L21" s="39"/>
      <c r="M21" s="39">
        <f>SUM(M14:M18)</f>
        <v>139343</v>
      </c>
    </row>
    <row r="22" spans="7:13" ht="15">
      <c r="G22" s="36"/>
      <c r="H22" s="36"/>
      <c r="I22" s="36"/>
      <c r="K22" s="39"/>
      <c r="L22" s="39"/>
      <c r="M22" s="36"/>
    </row>
    <row r="23" spans="2:13" ht="15">
      <c r="B23" s="27" t="s">
        <v>53</v>
      </c>
      <c r="G23" s="36">
        <v>-6817</v>
      </c>
      <c r="H23" s="36"/>
      <c r="I23" s="36">
        <v>-14281</v>
      </c>
      <c r="K23" s="39">
        <v>-40065</v>
      </c>
      <c r="L23" s="39"/>
      <c r="M23" s="36">
        <v>-56549</v>
      </c>
    </row>
    <row r="24" spans="7:13" ht="15">
      <c r="G24" s="36"/>
      <c r="H24" s="36"/>
      <c r="I24" s="36"/>
      <c r="K24" s="39"/>
      <c r="L24" s="39"/>
      <c r="M24" s="36"/>
    </row>
    <row r="25" spans="2:13" ht="15">
      <c r="B25" s="115" t="s">
        <v>146</v>
      </c>
      <c r="G25" s="36">
        <v>-4472</v>
      </c>
      <c r="H25" s="36"/>
      <c r="I25" s="36">
        <v>9324</v>
      </c>
      <c r="K25" s="39">
        <v>14773</v>
      </c>
      <c r="L25" s="39"/>
      <c r="M25" s="36">
        <v>22839</v>
      </c>
    </row>
    <row r="26" spans="2:13" ht="15">
      <c r="B26" s="27" t="s">
        <v>54</v>
      </c>
      <c r="G26" s="36"/>
      <c r="H26" s="36"/>
      <c r="I26" s="36"/>
      <c r="K26" s="39"/>
      <c r="L26" s="39"/>
      <c r="M26" s="38"/>
    </row>
    <row r="27" spans="7:13" ht="6" customHeight="1">
      <c r="G27" s="41"/>
      <c r="H27" s="42"/>
      <c r="I27" s="41"/>
      <c r="K27" s="41"/>
      <c r="L27" s="42"/>
      <c r="M27" s="41"/>
    </row>
    <row r="28" spans="7:13" ht="5.25" customHeight="1">
      <c r="G28" s="39"/>
      <c r="H28" s="39"/>
      <c r="I28" s="39"/>
      <c r="K28" s="39"/>
      <c r="L28" s="39"/>
      <c r="M28" s="39"/>
    </row>
    <row r="29" spans="2:13" ht="15">
      <c r="B29" s="27" t="s">
        <v>279</v>
      </c>
      <c r="G29" s="39">
        <f>SUM(G21:G26)</f>
        <v>8371</v>
      </c>
      <c r="H29" s="39"/>
      <c r="I29" s="39">
        <f>SUM(I21:I26)</f>
        <v>29879</v>
      </c>
      <c r="K29" s="39">
        <f>SUM(K21:K26)</f>
        <v>219622</v>
      </c>
      <c r="L29" s="39"/>
      <c r="M29" s="39">
        <f>SUM(M21:M26)</f>
        <v>105633</v>
      </c>
    </row>
    <row r="30" spans="7:13" ht="15">
      <c r="G30" s="36"/>
      <c r="H30" s="36"/>
      <c r="I30" s="36"/>
      <c r="K30" s="39"/>
      <c r="L30" s="39"/>
      <c r="M30" s="36"/>
    </row>
    <row r="31" spans="2:13" ht="15">
      <c r="B31" s="27" t="s">
        <v>55</v>
      </c>
      <c r="G31" s="36">
        <v>-10729</v>
      </c>
      <c r="H31" s="36"/>
      <c r="I31" s="36">
        <v>-8114</v>
      </c>
      <c r="K31" s="39">
        <v>-51515</v>
      </c>
      <c r="L31" s="39"/>
      <c r="M31" s="40">
        <v>-33518</v>
      </c>
    </row>
    <row r="32" spans="7:13" ht="6" customHeight="1">
      <c r="G32" s="41"/>
      <c r="H32" s="42"/>
      <c r="I32" s="41"/>
      <c r="K32" s="41"/>
      <c r="L32" s="42"/>
      <c r="M32" s="41"/>
    </row>
    <row r="33" spans="7:13" ht="4.5" customHeight="1">
      <c r="G33" s="39"/>
      <c r="H33" s="39"/>
      <c r="I33" s="39"/>
      <c r="K33" s="39"/>
      <c r="L33" s="39"/>
      <c r="M33" s="39"/>
    </row>
    <row r="34" spans="2:13" ht="15">
      <c r="B34" s="27" t="s">
        <v>56</v>
      </c>
      <c r="G34" s="37">
        <f>SUM(G29:G31)</f>
        <v>-2358</v>
      </c>
      <c r="H34" s="37"/>
      <c r="I34" s="37">
        <f>SUM(I29:I31)</f>
        <v>21765</v>
      </c>
      <c r="K34" s="37">
        <f>SUM(K29:K31)</f>
        <v>168107</v>
      </c>
      <c r="L34" s="37"/>
      <c r="M34" s="37">
        <f>SUM(M29:M31)</f>
        <v>72115</v>
      </c>
    </row>
    <row r="35" spans="7:13" ht="15">
      <c r="G35" s="36"/>
      <c r="H35" s="36"/>
      <c r="I35" s="36"/>
      <c r="K35" s="39"/>
      <c r="L35" s="39"/>
      <c r="M35" s="36"/>
    </row>
    <row r="36" spans="2:13" ht="15">
      <c r="B36" s="27" t="s">
        <v>57</v>
      </c>
      <c r="G36" s="36">
        <v>-3788</v>
      </c>
      <c r="H36" s="36"/>
      <c r="I36" s="36">
        <v>-925</v>
      </c>
      <c r="K36" s="39">
        <v>-6153</v>
      </c>
      <c r="L36" s="39"/>
      <c r="M36" s="36">
        <v>-3644</v>
      </c>
    </row>
    <row r="37" spans="7:13" ht="4.5" customHeight="1">
      <c r="G37" s="41"/>
      <c r="H37" s="42"/>
      <c r="I37" s="41"/>
      <c r="K37" s="41"/>
      <c r="L37" s="42"/>
      <c r="M37" s="41"/>
    </row>
    <row r="38" spans="7:13" ht="4.5" customHeight="1">
      <c r="G38" s="39"/>
      <c r="H38" s="39"/>
      <c r="I38" s="39"/>
      <c r="K38" s="39"/>
      <c r="L38" s="39"/>
      <c r="M38" s="39"/>
    </row>
    <row r="39" spans="2:13" ht="15.75" thickBot="1">
      <c r="B39" s="27" t="s">
        <v>109</v>
      </c>
      <c r="G39" s="44">
        <f>SUM(G34:G36)</f>
        <v>-6146</v>
      </c>
      <c r="H39" s="42"/>
      <c r="I39" s="44">
        <f>SUM(I34:I36)</f>
        <v>20840</v>
      </c>
      <c r="K39" s="44">
        <f>SUM(K34:K36)</f>
        <v>161954</v>
      </c>
      <c r="L39" s="42"/>
      <c r="M39" s="44">
        <f>SUM(M34:M36)</f>
        <v>68471</v>
      </c>
    </row>
    <row r="40" spans="2:13" ht="15.75" thickTop="1">
      <c r="B40" s="27" t="s">
        <v>58</v>
      </c>
      <c r="G40" s="36"/>
      <c r="H40" s="36"/>
      <c r="I40" s="36"/>
      <c r="K40" s="39"/>
      <c r="L40" s="39"/>
      <c r="M40" s="36"/>
    </row>
    <row r="41" spans="7:13" ht="15">
      <c r="G41" s="36"/>
      <c r="H41" s="36"/>
      <c r="I41" s="36"/>
      <c r="K41" s="39"/>
      <c r="L41" s="39"/>
      <c r="M41" s="38"/>
    </row>
    <row r="42" ht="18.75" customHeight="1">
      <c r="A42" s="30"/>
    </row>
    <row r="43" spans="2:13" ht="15">
      <c r="B43" s="27" t="s">
        <v>280</v>
      </c>
      <c r="C43" s="28"/>
      <c r="G43" s="36"/>
      <c r="H43" s="36"/>
      <c r="I43" s="36"/>
      <c r="K43" s="39"/>
      <c r="L43" s="39"/>
      <c r="M43" s="36"/>
    </row>
    <row r="44" spans="3:13" ht="15">
      <c r="C44" s="28"/>
      <c r="G44" s="36"/>
      <c r="H44" s="36"/>
      <c r="I44" s="36"/>
      <c r="K44" s="39"/>
      <c r="L44" s="39"/>
      <c r="M44" s="36"/>
    </row>
    <row r="45" spans="3:13" ht="15">
      <c r="C45" s="27" t="s">
        <v>59</v>
      </c>
      <c r="G45" s="38" t="s">
        <v>289</v>
      </c>
      <c r="H45" s="36"/>
      <c r="I45" s="38" t="s">
        <v>260</v>
      </c>
      <c r="K45" s="45" t="s">
        <v>287</v>
      </c>
      <c r="L45" s="39"/>
      <c r="M45" s="38" t="s">
        <v>258</v>
      </c>
    </row>
    <row r="46" spans="7:13" ht="15">
      <c r="G46" s="38"/>
      <c r="H46" s="36"/>
      <c r="I46" s="36"/>
      <c r="K46" s="45"/>
      <c r="L46" s="39"/>
      <c r="M46" s="36"/>
    </row>
    <row r="47" spans="3:13" ht="15" customHeight="1">
      <c r="C47" s="27" t="s">
        <v>60</v>
      </c>
      <c r="G47" s="31" t="s">
        <v>290</v>
      </c>
      <c r="H47" s="31"/>
      <c r="I47" s="31" t="s">
        <v>281</v>
      </c>
      <c r="K47" s="31" t="s">
        <v>288</v>
      </c>
      <c r="L47" s="31"/>
      <c r="M47" s="31" t="s">
        <v>259</v>
      </c>
    </row>
    <row r="48" spans="7:13" ht="15" customHeight="1">
      <c r="G48" s="31"/>
      <c r="H48" s="31"/>
      <c r="I48" s="32"/>
      <c r="J48" s="33"/>
      <c r="K48" s="32"/>
      <c r="L48" s="32"/>
      <c r="M48" s="32"/>
    </row>
    <row r="49" spans="7:13" ht="15" customHeight="1">
      <c r="G49" s="31"/>
      <c r="H49" s="31"/>
      <c r="I49" s="32"/>
      <c r="J49" s="33"/>
      <c r="K49" s="32"/>
      <c r="L49" s="32"/>
      <c r="M49" s="32"/>
    </row>
    <row r="50" spans="1:13" ht="31.5" customHeight="1">
      <c r="A50" s="155" t="s">
        <v>177</v>
      </c>
      <c r="B50" s="156"/>
      <c r="C50" s="156"/>
      <c r="D50" s="156"/>
      <c r="E50" s="156"/>
      <c r="F50" s="156"/>
      <c r="G50" s="156"/>
      <c r="H50" s="156"/>
      <c r="I50" s="156"/>
      <c r="J50" s="156"/>
      <c r="K50" s="156"/>
      <c r="L50" s="156"/>
      <c r="M50" s="156"/>
    </row>
    <row r="51" spans="7:13" ht="15" customHeight="1">
      <c r="G51" s="46"/>
      <c r="H51" s="46"/>
      <c r="I51" s="35"/>
      <c r="J51" s="35"/>
      <c r="K51" s="35"/>
      <c r="L51" s="35"/>
      <c r="M51" s="35"/>
    </row>
    <row r="52" spans="7:13" ht="15">
      <c r="G52" s="36"/>
      <c r="H52" s="36"/>
      <c r="I52" s="36"/>
      <c r="K52" s="37"/>
      <c r="L52" s="37"/>
      <c r="M52" s="36"/>
    </row>
    <row r="53" spans="7:13" ht="15">
      <c r="G53" s="36"/>
      <c r="H53" s="36"/>
      <c r="I53" s="36"/>
      <c r="K53" s="39"/>
      <c r="L53" s="39"/>
      <c r="M53" s="36"/>
    </row>
    <row r="54" spans="7:13" ht="15">
      <c r="G54" s="36"/>
      <c r="H54" s="36"/>
      <c r="I54" s="36"/>
      <c r="K54" s="39"/>
      <c r="L54" s="39"/>
      <c r="M54" s="36"/>
    </row>
    <row r="55" spans="7:13" ht="15">
      <c r="G55" s="36"/>
      <c r="H55" s="36"/>
      <c r="I55" s="36"/>
      <c r="K55" s="39"/>
      <c r="L55" s="39"/>
      <c r="M55" s="38"/>
    </row>
    <row r="56" spans="7:13" ht="15" customHeight="1" hidden="1">
      <c r="G56" s="36"/>
      <c r="H56" s="36"/>
      <c r="I56" s="36"/>
      <c r="K56" s="39"/>
      <c r="L56" s="39"/>
      <c r="M56" s="36"/>
    </row>
    <row r="57" spans="7:13" ht="15" customHeight="1" hidden="1">
      <c r="G57" s="36"/>
      <c r="H57" s="36"/>
      <c r="I57" s="36"/>
      <c r="K57" s="39"/>
      <c r="L57" s="39"/>
      <c r="M57" s="36"/>
    </row>
    <row r="58" spans="7:13" ht="15" customHeight="1" hidden="1">
      <c r="G58" s="36"/>
      <c r="H58" s="36"/>
      <c r="I58" s="36"/>
      <c r="K58" s="39"/>
      <c r="L58" s="39"/>
      <c r="M58" s="36"/>
    </row>
    <row r="59" spans="7:13" ht="15" customHeight="1" hidden="1">
      <c r="G59" s="36"/>
      <c r="H59" s="36"/>
      <c r="I59" s="36"/>
      <c r="K59" s="39"/>
      <c r="L59" s="39"/>
      <c r="M59" s="36"/>
    </row>
    <row r="60" spans="7:13" ht="15" customHeight="1" hidden="1">
      <c r="G60" s="36"/>
      <c r="H60" s="36"/>
      <c r="I60" s="36"/>
      <c r="K60" s="39"/>
      <c r="L60" s="39"/>
      <c r="M60" s="36"/>
    </row>
    <row r="61" spans="1:13" ht="18.75" customHeight="1" hidden="1">
      <c r="A61" s="30"/>
      <c r="G61" s="36"/>
      <c r="H61" s="36"/>
      <c r="I61" s="36"/>
      <c r="K61" s="39"/>
      <c r="L61" s="39"/>
      <c r="M61" s="36"/>
    </row>
    <row r="62" spans="7:13" ht="15">
      <c r="G62" s="36"/>
      <c r="H62" s="36"/>
      <c r="I62" s="36"/>
      <c r="K62" s="40"/>
      <c r="L62" s="40"/>
      <c r="M62" s="36"/>
    </row>
    <row r="63" spans="7:13" ht="15">
      <c r="G63" s="36"/>
      <c r="H63" s="36"/>
      <c r="I63" s="36"/>
      <c r="K63" s="36"/>
      <c r="L63" s="36"/>
      <c r="M63" s="36"/>
    </row>
    <row r="64" spans="7:13" ht="15">
      <c r="G64" s="36"/>
      <c r="H64" s="36"/>
      <c r="I64" s="36"/>
      <c r="K64" s="40"/>
      <c r="L64" s="40"/>
      <c r="M64" s="36"/>
    </row>
    <row r="65" spans="7:13" ht="15">
      <c r="G65" s="36"/>
      <c r="H65" s="36"/>
      <c r="I65" s="36"/>
      <c r="K65" s="40"/>
      <c r="L65" s="40"/>
      <c r="M65" s="36"/>
    </row>
    <row r="66" spans="7:13" ht="15">
      <c r="G66" s="36"/>
      <c r="H66" s="36"/>
      <c r="I66" s="36"/>
      <c r="K66" s="40"/>
      <c r="L66" s="40"/>
      <c r="M66" s="40"/>
    </row>
    <row r="67" spans="7:13" ht="15">
      <c r="G67" s="36"/>
      <c r="H67" s="36"/>
      <c r="I67" s="36"/>
      <c r="K67" s="40"/>
      <c r="L67" s="40"/>
      <c r="M67" s="40"/>
    </row>
    <row r="68" spans="7:13" ht="15">
      <c r="G68" s="36"/>
      <c r="H68" s="36"/>
      <c r="I68" s="36"/>
      <c r="K68" s="40"/>
      <c r="L68" s="40"/>
      <c r="M68" s="40"/>
    </row>
    <row r="69" spans="7:13" ht="15">
      <c r="G69" s="36"/>
      <c r="H69" s="36"/>
      <c r="I69" s="36"/>
      <c r="K69" s="40"/>
      <c r="L69" s="40"/>
      <c r="M69" s="36"/>
    </row>
    <row r="70" spans="7:13" ht="15">
      <c r="G70" s="36"/>
      <c r="H70" s="36"/>
      <c r="I70" s="36"/>
      <c r="K70" s="40"/>
      <c r="L70" s="40"/>
      <c r="M70" s="36"/>
    </row>
    <row r="71" spans="7:13" ht="15">
      <c r="G71" s="36"/>
      <c r="H71" s="36"/>
      <c r="I71" s="36"/>
      <c r="K71" s="40"/>
      <c r="L71" s="40"/>
      <c r="M71" s="36"/>
    </row>
    <row r="72" spans="7:12" ht="15">
      <c r="G72" s="36"/>
      <c r="H72" s="36"/>
      <c r="I72" s="36"/>
      <c r="K72" s="40"/>
      <c r="L72" s="40"/>
    </row>
    <row r="73" spans="7:12" ht="15">
      <c r="G73" s="36"/>
      <c r="H73" s="36"/>
      <c r="I73" s="36"/>
      <c r="K73" s="40"/>
      <c r="L73" s="40"/>
    </row>
    <row r="74" spans="7:13" ht="15">
      <c r="G74" s="36"/>
      <c r="H74" s="36"/>
      <c r="I74" s="36"/>
      <c r="K74" s="40"/>
      <c r="L74" s="40"/>
      <c r="M74" s="31"/>
    </row>
    <row r="75" spans="7:12" ht="15">
      <c r="G75" s="36"/>
      <c r="H75" s="36"/>
      <c r="I75" s="36"/>
      <c r="K75" s="40"/>
      <c r="L75" s="40"/>
    </row>
    <row r="76" spans="7:12" ht="15">
      <c r="G76" s="36"/>
      <c r="H76" s="36"/>
      <c r="I76" s="36"/>
      <c r="K76" s="40"/>
      <c r="L76" s="40"/>
    </row>
    <row r="77" spans="7:12" ht="15">
      <c r="G77" s="36"/>
      <c r="H77" s="36"/>
      <c r="I77" s="36"/>
      <c r="K77" s="40"/>
      <c r="L77" s="40"/>
    </row>
    <row r="78" spans="7:13" ht="15">
      <c r="G78" s="47"/>
      <c r="H78" s="47"/>
      <c r="I78" s="47"/>
      <c r="K78" s="48"/>
      <c r="L78" s="48"/>
      <c r="M78" s="31"/>
    </row>
    <row r="79" spans="7:12" ht="15">
      <c r="G79" s="36"/>
      <c r="H79" s="36"/>
      <c r="I79" s="36"/>
      <c r="K79" s="48"/>
      <c r="L79" s="48"/>
    </row>
    <row r="80" spans="7:12" ht="15">
      <c r="G80" s="36"/>
      <c r="H80" s="36"/>
      <c r="I80" s="36"/>
      <c r="K80" s="48"/>
      <c r="L80" s="48"/>
    </row>
    <row r="81" spans="7:13" ht="15">
      <c r="G81" s="47"/>
      <c r="H81" s="47"/>
      <c r="I81" s="47"/>
      <c r="K81" s="47"/>
      <c r="L81" s="47"/>
      <c r="M81" s="31"/>
    </row>
    <row r="82" spans="7:12" ht="15">
      <c r="G82" s="36"/>
      <c r="H82" s="36"/>
      <c r="I82" s="36"/>
      <c r="K82" s="40"/>
      <c r="L82" s="40"/>
    </row>
    <row r="83" spans="7:12" ht="15">
      <c r="G83" s="36"/>
      <c r="H83" s="36"/>
      <c r="I83" s="31"/>
      <c r="K83" s="40"/>
      <c r="L83" s="40"/>
    </row>
    <row r="84" spans="7:12" ht="15">
      <c r="G84" s="36"/>
      <c r="H84" s="36"/>
      <c r="I84" s="31"/>
      <c r="K84" s="40"/>
      <c r="L84" s="40"/>
    </row>
    <row r="85" spans="7:14" ht="15">
      <c r="G85" s="36"/>
      <c r="H85" s="36"/>
      <c r="I85" s="49"/>
      <c r="K85" s="40"/>
      <c r="L85" s="40"/>
      <c r="N85" s="28">
        <f>26.43-17.39</f>
        <v>9.04</v>
      </c>
    </row>
    <row r="86" spans="7:12" ht="15">
      <c r="G86" s="36"/>
      <c r="H86" s="36"/>
      <c r="I86" s="46"/>
      <c r="K86" s="40"/>
      <c r="L86" s="40"/>
    </row>
    <row r="87" spans="7:12" ht="15">
      <c r="G87" s="36"/>
      <c r="H87" s="36"/>
      <c r="I87" s="36"/>
      <c r="K87" s="40"/>
      <c r="L87" s="40"/>
    </row>
    <row r="88" spans="7:12" ht="15">
      <c r="G88" s="36"/>
      <c r="H88" s="36"/>
      <c r="I88" s="36"/>
      <c r="K88" s="40"/>
      <c r="L88" s="40"/>
    </row>
    <row r="89" spans="7:12" ht="15">
      <c r="G89" s="36"/>
      <c r="H89" s="36"/>
      <c r="I89" s="36"/>
      <c r="K89" s="40"/>
      <c r="L89" s="40"/>
    </row>
    <row r="90" spans="7:12" ht="15">
      <c r="G90" s="36"/>
      <c r="H90" s="36"/>
      <c r="I90" s="36"/>
      <c r="K90" s="40"/>
      <c r="L90" s="40"/>
    </row>
    <row r="91" spans="7:12" ht="15">
      <c r="G91" s="36"/>
      <c r="H91" s="36"/>
      <c r="I91" s="36"/>
      <c r="K91" s="40"/>
      <c r="L91" s="40"/>
    </row>
    <row r="92" spans="7:12" ht="15">
      <c r="G92" s="36"/>
      <c r="H92" s="36"/>
      <c r="I92" s="36"/>
      <c r="K92" s="40"/>
      <c r="L92" s="40"/>
    </row>
    <row r="93" spans="7:9" ht="15">
      <c r="G93" s="36"/>
      <c r="H93" s="36"/>
      <c r="I93" s="36"/>
    </row>
    <row r="94" spans="7:9" ht="15">
      <c r="G94" s="36"/>
      <c r="H94" s="36"/>
      <c r="I94" s="36"/>
    </row>
    <row r="95" ht="15">
      <c r="I95" s="36"/>
    </row>
    <row r="96" ht="15">
      <c r="I96" s="36"/>
    </row>
    <row r="97" ht="15">
      <c r="I97" s="36"/>
    </row>
    <row r="98" ht="15">
      <c r="I98" s="36"/>
    </row>
    <row r="99" ht="15">
      <c r="I99" s="36"/>
    </row>
    <row r="100" ht="15">
      <c r="I100" s="36"/>
    </row>
    <row r="101" ht="15">
      <c r="I101" s="36"/>
    </row>
    <row r="102" ht="15">
      <c r="I102" s="36"/>
    </row>
    <row r="103" ht="15">
      <c r="I103" s="36"/>
    </row>
    <row r="104" ht="15">
      <c r="I104" s="36"/>
    </row>
    <row r="105" ht="15">
      <c r="I105" s="36"/>
    </row>
    <row r="106" ht="15">
      <c r="I106" s="36"/>
    </row>
  </sheetData>
  <mergeCells count="3">
    <mergeCell ref="G9:I9"/>
    <mergeCell ref="K9:M9"/>
    <mergeCell ref="A50:M50"/>
  </mergeCells>
  <printOptions/>
  <pageMargins left="0.53" right="0.24" top="0.87" bottom="0.29" header="0.51" footer="0.21"/>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Sheet9121111"/>
  <dimension ref="A1:P102"/>
  <sheetViews>
    <sheetView showGridLines="0" zoomScale="85" zoomScaleNormal="85" workbookViewId="0" topLeftCell="A60">
      <selection activeCell="J82" sqref="J82"/>
    </sheetView>
  </sheetViews>
  <sheetFormatPr defaultColWidth="9.140625" defaultRowHeight="12.75"/>
  <cols>
    <col min="1" max="1" width="4.140625" style="1" customWidth="1"/>
    <col min="2" max="2" width="2.140625" style="1" customWidth="1"/>
    <col min="3" max="3" width="13.8515625" style="1" customWidth="1"/>
    <col min="4" max="4" width="12.7109375" style="1" customWidth="1"/>
    <col min="5" max="5" width="12.28125" style="1" customWidth="1"/>
    <col min="6" max="6" width="13.421875" style="1" hidden="1" customWidth="1"/>
    <col min="7" max="7" width="1.7109375" style="1" hidden="1" customWidth="1"/>
    <col min="8" max="8" width="10.8515625" style="1" hidden="1" customWidth="1"/>
    <col min="9" max="9" width="1.7109375" style="1" customWidth="1"/>
    <col min="10" max="10" width="14.421875" style="1" customWidth="1"/>
    <col min="11" max="11" width="1.7109375" style="1" customWidth="1"/>
    <col min="12" max="12" width="12.7109375" style="1" customWidth="1"/>
    <col min="13" max="13" width="9.140625" style="1" customWidth="1"/>
    <col min="14" max="14" width="6.28125" style="1" customWidth="1"/>
    <col min="15" max="15" width="9.140625" style="1" customWidth="1"/>
    <col min="16" max="16" width="11.421875" style="1" customWidth="1"/>
    <col min="17" max="16384" width="9.140625" style="1" customWidth="1"/>
  </cols>
  <sheetData>
    <row r="1" spans="3:14" ht="23.25" thickBot="1">
      <c r="C1" s="101" t="s">
        <v>137</v>
      </c>
      <c r="D1" s="8"/>
      <c r="E1" s="8"/>
      <c r="F1" s="8"/>
      <c r="G1" s="8"/>
      <c r="H1" s="8"/>
      <c r="I1" s="8"/>
      <c r="J1" s="8"/>
      <c r="K1" s="8"/>
      <c r="L1" s="8"/>
      <c r="M1" s="8"/>
      <c r="N1" s="8"/>
    </row>
    <row r="2" ht="15.75">
      <c r="C2" s="100" t="str">
        <f>+CIS!A2</f>
        <v>Quarterly report on consolidated results for the financial quarter ended 31 March 2004</v>
      </c>
    </row>
    <row r="3" ht="15.75">
      <c r="C3" s="100" t="s">
        <v>145</v>
      </c>
    </row>
    <row r="5" ht="13.5" customHeight="1"/>
    <row r="6" ht="15.75">
      <c r="C6" s="99" t="s">
        <v>113</v>
      </c>
    </row>
    <row r="7" ht="15.75">
      <c r="C7" s="100" t="s">
        <v>254</v>
      </c>
    </row>
    <row r="9" spans="6:12" ht="12.75">
      <c r="F9" s="2" t="s">
        <v>150</v>
      </c>
      <c r="G9" s="2"/>
      <c r="H9" s="2" t="s">
        <v>149</v>
      </c>
      <c r="I9" s="2"/>
      <c r="J9" s="2" t="s">
        <v>151</v>
      </c>
      <c r="K9" s="2"/>
      <c r="L9" s="2" t="s">
        <v>0</v>
      </c>
    </row>
    <row r="10" spans="3:12" ht="12.75">
      <c r="C10" s="1" t="s">
        <v>1</v>
      </c>
      <c r="F10" s="3" t="s">
        <v>147</v>
      </c>
      <c r="G10" s="4"/>
      <c r="H10" s="4"/>
      <c r="I10" s="4"/>
      <c r="J10" s="3" t="s">
        <v>255</v>
      </c>
      <c r="K10" s="4"/>
      <c r="L10" s="3" t="s">
        <v>147</v>
      </c>
    </row>
    <row r="12" spans="3:12" ht="12.75">
      <c r="C12" s="5" t="s">
        <v>2</v>
      </c>
      <c r="F12" s="6">
        <v>125789</v>
      </c>
      <c r="G12" s="6"/>
      <c r="H12" s="6">
        <f>+J12-F12</f>
        <v>72181</v>
      </c>
      <c r="I12" s="6"/>
      <c r="J12" s="6">
        <v>197970</v>
      </c>
      <c r="K12" s="6"/>
      <c r="L12" s="6">
        <v>125027</v>
      </c>
    </row>
    <row r="13" spans="3:12" ht="12.75">
      <c r="C13" s="5" t="s">
        <v>3</v>
      </c>
      <c r="F13" s="6">
        <v>108662</v>
      </c>
      <c r="G13" s="6"/>
      <c r="H13" s="6">
        <f>+J13-F13</f>
        <v>11493</v>
      </c>
      <c r="I13" s="6"/>
      <c r="J13" s="6">
        <v>120155</v>
      </c>
      <c r="K13" s="6"/>
      <c r="L13" s="6">
        <v>177840</v>
      </c>
    </row>
    <row r="14" spans="3:12" ht="12.75">
      <c r="C14" s="5" t="s">
        <v>154</v>
      </c>
      <c r="F14" s="6">
        <v>1109</v>
      </c>
      <c r="G14" s="6"/>
      <c r="H14" s="6">
        <f aca="true" t="shared" si="0" ref="H14:H21">+J14-F14</f>
        <v>-5116</v>
      </c>
      <c r="I14" s="6"/>
      <c r="J14" s="6">
        <v>-4007</v>
      </c>
      <c r="K14" s="6"/>
      <c r="L14" s="6">
        <v>1633</v>
      </c>
    </row>
    <row r="15" spans="3:12" ht="12.75">
      <c r="C15" s="5" t="s">
        <v>4</v>
      </c>
      <c r="F15" s="6">
        <f>112828+10800</f>
        <v>123628</v>
      </c>
      <c r="G15" s="6"/>
      <c r="H15" s="6">
        <f t="shared" si="0"/>
        <v>-32762</v>
      </c>
      <c r="I15" s="6"/>
      <c r="J15" s="6">
        <v>90866</v>
      </c>
      <c r="K15" s="6"/>
      <c r="L15" s="6">
        <v>105018</v>
      </c>
    </row>
    <row r="16" spans="3:12" ht="12.75">
      <c r="C16" s="5" t="s">
        <v>5</v>
      </c>
      <c r="F16" s="6">
        <v>123272</v>
      </c>
      <c r="G16" s="6"/>
      <c r="H16" s="6">
        <f t="shared" si="0"/>
        <v>-1089</v>
      </c>
      <c r="I16" s="6"/>
      <c r="J16" s="6">
        <v>122183</v>
      </c>
      <c r="K16" s="6"/>
      <c r="L16" s="6">
        <v>123273</v>
      </c>
    </row>
    <row r="17" spans="3:14" ht="12.75">
      <c r="C17" s="5" t="s">
        <v>6</v>
      </c>
      <c r="F17" s="6">
        <f>703009+972908</f>
        <v>1675917</v>
      </c>
      <c r="G17" s="6"/>
      <c r="H17" s="6">
        <f t="shared" si="0"/>
        <v>-992098</v>
      </c>
      <c r="I17" s="6"/>
      <c r="J17" s="6">
        <v>683819</v>
      </c>
      <c r="K17" s="6"/>
      <c r="L17" s="6">
        <v>700985</v>
      </c>
      <c r="N17" s="96"/>
    </row>
    <row r="18" spans="3:12" ht="12.75">
      <c r="C18" s="5" t="s">
        <v>7</v>
      </c>
      <c r="F18" s="6">
        <v>70190</v>
      </c>
      <c r="G18" s="6"/>
      <c r="H18" s="6">
        <f t="shared" si="0"/>
        <v>-11073</v>
      </c>
      <c r="I18" s="6"/>
      <c r="J18" s="6">
        <v>59117</v>
      </c>
      <c r="K18" s="6"/>
      <c r="L18" s="6">
        <v>59117</v>
      </c>
    </row>
    <row r="19" spans="3:12" ht="12.75">
      <c r="C19" s="5" t="s">
        <v>256</v>
      </c>
      <c r="F19" s="6"/>
      <c r="G19" s="6"/>
      <c r="H19" s="6"/>
      <c r="I19" s="6"/>
      <c r="J19" s="6">
        <v>2622</v>
      </c>
      <c r="K19" s="6"/>
      <c r="L19" s="6">
        <v>0</v>
      </c>
    </row>
    <row r="20" spans="3:12" ht="12.75">
      <c r="C20" s="5" t="s">
        <v>8</v>
      </c>
      <c r="F20" s="6">
        <f>153356</f>
        <v>153356</v>
      </c>
      <c r="G20" s="6"/>
      <c r="H20" s="6">
        <f t="shared" si="0"/>
        <v>-47351</v>
      </c>
      <c r="I20" s="6"/>
      <c r="J20" s="6">
        <f>156547-50542</f>
        <v>106005</v>
      </c>
      <c r="K20" s="6"/>
      <c r="L20" s="6">
        <v>105715</v>
      </c>
    </row>
    <row r="21" spans="3:12" ht="12.75">
      <c r="C21" s="5" t="s">
        <v>9</v>
      </c>
      <c r="F21" s="6">
        <v>28438</v>
      </c>
      <c r="G21" s="6"/>
      <c r="H21" s="6">
        <f t="shared" si="0"/>
        <v>-902</v>
      </c>
      <c r="I21" s="6"/>
      <c r="J21" s="6">
        <v>27536</v>
      </c>
      <c r="K21" s="6"/>
      <c r="L21" s="6">
        <v>28437</v>
      </c>
    </row>
    <row r="22" spans="3:12" ht="12.75">
      <c r="C22" s="5" t="s">
        <v>209</v>
      </c>
      <c r="F22" s="6"/>
      <c r="G22" s="6"/>
      <c r="H22" s="6"/>
      <c r="I22" s="6"/>
      <c r="J22" s="6">
        <f>24378+309</f>
        <v>24687</v>
      </c>
      <c r="K22" s="6"/>
      <c r="L22" s="6">
        <v>309</v>
      </c>
    </row>
    <row r="23" spans="3:12" ht="5.25" customHeight="1" thickBot="1">
      <c r="C23" s="5"/>
      <c r="F23" s="7"/>
      <c r="G23" s="8"/>
      <c r="H23" s="8"/>
      <c r="I23" s="8"/>
      <c r="J23" s="8"/>
      <c r="K23" s="8"/>
      <c r="L23" s="8"/>
    </row>
    <row r="24" spans="3:6" ht="12.75">
      <c r="C24" s="5"/>
      <c r="F24" s="6"/>
    </row>
    <row r="25" spans="3:6" ht="12.75">
      <c r="C25" s="5" t="s">
        <v>10</v>
      </c>
      <c r="F25" s="6"/>
    </row>
    <row r="26" spans="3:12" ht="12.75">
      <c r="C26" s="9" t="s">
        <v>15</v>
      </c>
      <c r="F26" s="6">
        <v>55091</v>
      </c>
      <c r="G26" s="6"/>
      <c r="H26" s="6">
        <f>+J26-F26</f>
        <v>-1142</v>
      </c>
      <c r="I26" s="6"/>
      <c r="J26" s="6">
        <v>53949</v>
      </c>
      <c r="K26" s="6"/>
      <c r="L26" s="10">
        <v>55091</v>
      </c>
    </row>
    <row r="27" spans="3:12" ht="12.75">
      <c r="C27" s="9" t="s">
        <v>11</v>
      </c>
      <c r="F27" s="6">
        <v>25647</v>
      </c>
      <c r="G27" s="6"/>
      <c r="H27" s="6">
        <f aca="true" t="shared" si="1" ref="H27:H34">+J27-F27</f>
        <v>-1601</v>
      </c>
      <c r="I27" s="6"/>
      <c r="J27" s="6">
        <v>24046</v>
      </c>
      <c r="K27" s="6"/>
      <c r="L27" s="10">
        <v>25647</v>
      </c>
    </row>
    <row r="28" spans="3:12" ht="12.75">
      <c r="C28" s="11" t="s">
        <v>12</v>
      </c>
      <c r="F28" s="6">
        <v>147247</v>
      </c>
      <c r="G28" s="6"/>
      <c r="H28" s="6">
        <f t="shared" si="1"/>
        <v>40903</v>
      </c>
      <c r="I28" s="6"/>
      <c r="J28" s="6">
        <v>188150</v>
      </c>
      <c r="K28" s="6"/>
      <c r="L28" s="10">
        <f>139238+17591</f>
        <v>156829</v>
      </c>
    </row>
    <row r="29" spans="3:12" ht="12.75">
      <c r="C29" s="9" t="s">
        <v>13</v>
      </c>
      <c r="F29" s="6">
        <f>70654</f>
        <v>70654</v>
      </c>
      <c r="G29" s="6"/>
      <c r="H29" s="6">
        <f t="shared" si="1"/>
        <v>-6288</v>
      </c>
      <c r="I29" s="6"/>
      <c r="J29" s="6">
        <v>64366</v>
      </c>
      <c r="K29" s="6"/>
      <c r="L29" s="10">
        <v>60660</v>
      </c>
    </row>
    <row r="30" spans="3:12" ht="12.75">
      <c r="C30" s="9" t="s">
        <v>14</v>
      </c>
      <c r="F30" s="6">
        <v>30117</v>
      </c>
      <c r="G30" s="6"/>
      <c r="H30" s="6">
        <f t="shared" si="1"/>
        <v>-12301</v>
      </c>
      <c r="I30" s="6"/>
      <c r="J30" s="6">
        <v>17816</v>
      </c>
      <c r="K30" s="6"/>
      <c r="L30" s="10">
        <v>20124</v>
      </c>
    </row>
    <row r="31" spans="3:12" ht="12.75">
      <c r="C31" s="9" t="s">
        <v>153</v>
      </c>
      <c r="F31" s="6"/>
      <c r="G31" s="6"/>
      <c r="H31" s="6"/>
      <c r="I31" s="6"/>
      <c r="J31" s="6">
        <v>4267</v>
      </c>
      <c r="K31" s="6"/>
      <c r="L31" s="10">
        <v>4256</v>
      </c>
    </row>
    <row r="32" spans="3:12" ht="12.75">
      <c r="C32" s="11" t="s">
        <v>155</v>
      </c>
      <c r="F32" s="6"/>
      <c r="G32" s="6"/>
      <c r="H32" s="6"/>
      <c r="I32" s="6"/>
      <c r="J32" s="6">
        <v>2921</v>
      </c>
      <c r="K32" s="6"/>
      <c r="L32" s="10">
        <v>15402</v>
      </c>
    </row>
    <row r="33" spans="3:12" ht="12.75">
      <c r="C33" s="11" t="s">
        <v>16</v>
      </c>
      <c r="F33" s="6">
        <v>77407</v>
      </c>
      <c r="G33" s="6"/>
      <c r="H33" s="6">
        <f t="shared" si="1"/>
        <v>7831</v>
      </c>
      <c r="I33" s="6"/>
      <c r="J33" s="6">
        <v>85238</v>
      </c>
      <c r="K33" s="6"/>
      <c r="L33" s="6">
        <v>57949</v>
      </c>
    </row>
    <row r="34" spans="3:12" ht="12.75">
      <c r="C34" s="9" t="s">
        <v>17</v>
      </c>
      <c r="F34" s="6">
        <v>34717</v>
      </c>
      <c r="G34" s="6"/>
      <c r="H34" s="6">
        <f t="shared" si="1"/>
        <v>37192</v>
      </c>
      <c r="I34" s="6"/>
      <c r="J34" s="6">
        <v>71909</v>
      </c>
      <c r="K34" s="6"/>
      <c r="L34" s="6">
        <v>35197</v>
      </c>
    </row>
    <row r="35" spans="3:12" ht="13.5" thickBot="1">
      <c r="C35" s="5"/>
      <c r="F35" s="12">
        <f>SUM(F27:F34)</f>
        <v>385789</v>
      </c>
      <c r="G35" s="13"/>
      <c r="H35" s="12">
        <f>SUM(H27:H34)</f>
        <v>65736</v>
      </c>
      <c r="I35" s="13"/>
      <c r="J35" s="12">
        <f>SUM(J26:J34)</f>
        <v>512662</v>
      </c>
      <c r="K35" s="13"/>
      <c r="L35" s="13">
        <f>SUM(L26:L34)</f>
        <v>431155</v>
      </c>
    </row>
    <row r="36" spans="3:6" ht="6" customHeight="1">
      <c r="C36" s="5"/>
      <c r="F36" s="6"/>
    </row>
    <row r="37" spans="3:6" ht="12.75">
      <c r="C37" s="5" t="s">
        <v>18</v>
      </c>
      <c r="F37" s="6"/>
    </row>
    <row r="38" spans="3:12" ht="12.75">
      <c r="C38" s="9" t="s">
        <v>19</v>
      </c>
      <c r="F38" s="6">
        <v>257119</v>
      </c>
      <c r="G38" s="6"/>
      <c r="H38" s="6">
        <f>+J38-F38</f>
        <v>-7667</v>
      </c>
      <c r="I38" s="6"/>
      <c r="J38" s="6">
        <v>249452</v>
      </c>
      <c r="K38" s="6"/>
      <c r="L38" s="6">
        <f>117545+144534</f>
        <v>262079</v>
      </c>
    </row>
    <row r="39" spans="3:12" ht="12.75">
      <c r="C39" s="9" t="s">
        <v>20</v>
      </c>
      <c r="F39" s="6">
        <v>46969</v>
      </c>
      <c r="G39" s="6"/>
      <c r="H39" s="6">
        <f>+J39-F39</f>
        <v>-13204</v>
      </c>
      <c r="I39" s="6"/>
      <c r="J39" s="6">
        <v>33765</v>
      </c>
      <c r="K39" s="6"/>
      <c r="L39" s="6">
        <f>28947+8784</f>
        <v>37731</v>
      </c>
    </row>
    <row r="40" spans="3:12" ht="12.75">
      <c r="C40" s="11" t="s">
        <v>21</v>
      </c>
      <c r="F40" s="6">
        <v>371630</v>
      </c>
      <c r="G40" s="6"/>
      <c r="H40" s="6">
        <f>+J40-F40</f>
        <v>-255334</v>
      </c>
      <c r="I40" s="6"/>
      <c r="J40" s="6">
        <v>116296</v>
      </c>
      <c r="K40" s="6"/>
      <c r="L40" s="6">
        <v>372855</v>
      </c>
    </row>
    <row r="41" spans="3:12" ht="12.75">
      <c r="C41" s="9" t="s">
        <v>22</v>
      </c>
      <c r="F41" s="6">
        <v>2347</v>
      </c>
      <c r="G41" s="6"/>
      <c r="H41" s="6">
        <f>+J41-F41</f>
        <v>-676</v>
      </c>
      <c r="I41" s="6"/>
      <c r="J41" s="6">
        <v>1671</v>
      </c>
      <c r="K41" s="6"/>
      <c r="L41" s="6">
        <v>2342</v>
      </c>
    </row>
    <row r="42" spans="3:12" ht="12.75">
      <c r="C42" s="11" t="s">
        <v>23</v>
      </c>
      <c r="F42" s="6">
        <f>1783+5600</f>
        <v>7383</v>
      </c>
      <c r="G42" s="6"/>
      <c r="H42" s="6">
        <f>+J42-F42</f>
        <v>31685</v>
      </c>
      <c r="I42" s="6"/>
      <c r="J42" s="6">
        <v>39068</v>
      </c>
      <c r="K42" s="6"/>
      <c r="L42" s="6">
        <v>11118</v>
      </c>
    </row>
    <row r="43" spans="3:12" ht="13.5" thickBot="1">
      <c r="C43" s="5"/>
      <c r="F43" s="12">
        <f>SUM(F38:F42)</f>
        <v>685448</v>
      </c>
      <c r="G43" s="13"/>
      <c r="H43" s="12">
        <f>SUM(H38:H42)</f>
        <v>-245196</v>
      </c>
      <c r="I43" s="13"/>
      <c r="J43" s="12">
        <f>SUM(J38:J42)</f>
        <v>440252</v>
      </c>
      <c r="K43" s="13"/>
      <c r="L43" s="13">
        <f>SUM(L38:L42)</f>
        <v>686125</v>
      </c>
    </row>
    <row r="44" spans="3:6" ht="12.75">
      <c r="C44" s="5"/>
      <c r="F44" s="6"/>
    </row>
    <row r="45" spans="3:12" ht="12.75">
      <c r="C45" s="5" t="s">
        <v>24</v>
      </c>
      <c r="F45" s="10">
        <f>+F35-F43</f>
        <v>-299659</v>
      </c>
      <c r="G45" s="14"/>
      <c r="H45" s="10">
        <f>+H35-H43</f>
        <v>310932</v>
      </c>
      <c r="I45" s="14"/>
      <c r="J45" s="10">
        <f>+J35-J43</f>
        <v>72410</v>
      </c>
      <c r="K45" s="14"/>
      <c r="L45" s="10">
        <f>+L35-L43</f>
        <v>-254970</v>
      </c>
    </row>
    <row r="46" spans="3:12" ht="12.75">
      <c r="C46" s="5"/>
      <c r="F46" s="6"/>
      <c r="L46" s="6"/>
    </row>
    <row r="47" spans="3:12" ht="12.75">
      <c r="C47" s="5" t="s">
        <v>25</v>
      </c>
      <c r="F47" s="6">
        <v>6254</v>
      </c>
      <c r="G47" s="6"/>
      <c r="H47" s="6">
        <f>+J47-F47</f>
        <v>288958</v>
      </c>
      <c r="I47" s="6"/>
      <c r="J47" s="6">
        <v>295212</v>
      </c>
      <c r="K47" s="6"/>
      <c r="L47" s="6">
        <v>6254</v>
      </c>
    </row>
    <row r="48" spans="3:12" ht="12.75">
      <c r="C48" s="5"/>
      <c r="F48" s="6"/>
      <c r="G48" s="6"/>
      <c r="H48" s="6"/>
      <c r="I48" s="6"/>
      <c r="J48" s="6"/>
      <c r="K48" s="6"/>
      <c r="L48" s="6"/>
    </row>
    <row r="49" spans="3:12" ht="12.75">
      <c r="C49" s="5" t="s">
        <v>26</v>
      </c>
      <c r="F49" s="6"/>
      <c r="G49" s="6"/>
      <c r="H49" s="6"/>
      <c r="I49" s="6"/>
      <c r="J49" s="6"/>
      <c r="K49" s="6"/>
      <c r="L49" s="6"/>
    </row>
    <row r="50" spans="3:12" ht="12.75">
      <c r="C50" s="11" t="s">
        <v>27</v>
      </c>
      <c r="F50" s="6">
        <f>69759+150000+196976</f>
        <v>416735</v>
      </c>
      <c r="G50" s="6"/>
      <c r="H50" s="6">
        <f>+J50-F50</f>
        <v>-133937</v>
      </c>
      <c r="I50" s="6"/>
      <c r="J50" s="6">
        <v>282798</v>
      </c>
      <c r="K50" s="6"/>
      <c r="L50" s="6">
        <v>415512</v>
      </c>
    </row>
    <row r="51" spans="3:12" ht="12.75">
      <c r="C51" s="11" t="s">
        <v>28</v>
      </c>
      <c r="F51" s="6">
        <v>1957</v>
      </c>
      <c r="G51" s="6"/>
      <c r="H51" s="6">
        <f>+J51-F51</f>
        <v>0</v>
      </c>
      <c r="I51" s="6"/>
      <c r="J51" s="6">
        <v>1957</v>
      </c>
      <c r="K51" s="6"/>
      <c r="L51" s="6">
        <v>1957</v>
      </c>
    </row>
    <row r="52" spans="3:12" ht="12.75">
      <c r="C52" s="11" t="s">
        <v>22</v>
      </c>
      <c r="F52" s="6">
        <v>1727</v>
      </c>
      <c r="G52" s="6"/>
      <c r="H52" s="6">
        <f>+J52-F52</f>
        <v>-655</v>
      </c>
      <c r="I52" s="6"/>
      <c r="J52" s="6">
        <v>1072</v>
      </c>
      <c r="K52" s="6"/>
      <c r="L52" s="6">
        <v>1732</v>
      </c>
    </row>
    <row r="53" spans="3:12" ht="12.75">
      <c r="C53" s="11" t="s">
        <v>29</v>
      </c>
      <c r="F53" s="6">
        <f>327590-4100</f>
        <v>323490</v>
      </c>
      <c r="G53" s="6"/>
      <c r="H53" s="6">
        <f>+J53-F53</f>
        <v>-242999</v>
      </c>
      <c r="I53" s="6"/>
      <c r="J53" s="6">
        <v>80491</v>
      </c>
      <c r="K53" s="6"/>
      <c r="L53" s="6">
        <v>72753</v>
      </c>
    </row>
    <row r="54" spans="3:6" ht="3.75" customHeight="1">
      <c r="C54" s="11"/>
      <c r="F54" s="6"/>
    </row>
    <row r="55" spans="3:12" ht="13.5" thickBot="1">
      <c r="C55" s="5"/>
      <c r="F55" s="15">
        <f>SUM(F12:F21)+F45-SUM(F47:F53)</f>
        <v>1360539</v>
      </c>
      <c r="G55" s="15"/>
      <c r="H55" s="15">
        <f>SUM(H12:H21)+H45-SUM(H47:H53)</f>
        <v>-607152</v>
      </c>
      <c r="I55" s="15"/>
      <c r="J55" s="15">
        <f>+SUM(J12:J22)+J45-SUM(J47:J53)</f>
        <v>841833</v>
      </c>
      <c r="K55" s="15"/>
      <c r="L55" s="15">
        <f>+SUM(L12:L22)+L45-SUM(L47:L53)</f>
        <v>674176</v>
      </c>
    </row>
    <row r="56" ht="13.5" thickTop="1">
      <c r="F56" s="6"/>
    </row>
    <row r="57" spans="3:6" ht="12.75">
      <c r="C57" s="5"/>
      <c r="F57" s="6"/>
    </row>
    <row r="58" spans="3:6" ht="12.75">
      <c r="C58" s="5"/>
      <c r="F58" s="6"/>
    </row>
    <row r="59" spans="3:6" ht="12.75">
      <c r="C59" s="5"/>
      <c r="F59" s="6"/>
    </row>
    <row r="60" spans="3:6" ht="12.75">
      <c r="C60" s="1" t="str">
        <f>+C6</f>
        <v>CONDENSED UNAUDITED CONSOLIDATED BALANCE SHEET </v>
      </c>
      <c r="F60" s="6"/>
    </row>
    <row r="61" spans="3:6" ht="12.75">
      <c r="C61" s="1" t="str">
        <f>+C7</f>
        <v>AS AT 31 MARCH 2004</v>
      </c>
      <c r="F61" s="6"/>
    </row>
    <row r="62" ht="12.75">
      <c r="F62" s="6"/>
    </row>
    <row r="63" spans="6:12" ht="12.75">
      <c r="F63" s="16" t="str">
        <f>+F9</f>
        <v>Actual/original</v>
      </c>
      <c r="G63" s="2"/>
      <c r="H63" s="16" t="str">
        <f>+H9</f>
        <v>Reclass</v>
      </c>
      <c r="I63" s="2"/>
      <c r="J63" s="16" t="str">
        <f>+J9</f>
        <v>Actual</v>
      </c>
      <c r="K63" s="2"/>
      <c r="L63" s="2" t="str">
        <f>+L9</f>
        <v>Audited</v>
      </c>
    </row>
    <row r="64" spans="3:12" ht="12.75">
      <c r="C64" s="1" t="s">
        <v>1</v>
      </c>
      <c r="F64" s="16" t="str">
        <f>+F10</f>
        <v>MAR 2003</v>
      </c>
      <c r="G64" s="4"/>
      <c r="H64" s="16">
        <f>+H10</f>
        <v>0</v>
      </c>
      <c r="I64" s="4"/>
      <c r="J64" s="16" t="str">
        <f>+J10</f>
        <v>MAR 2004</v>
      </c>
      <c r="K64" s="4"/>
      <c r="L64" s="4" t="str">
        <f>+L10</f>
        <v>MAR 2003</v>
      </c>
    </row>
    <row r="65" spans="3:6" ht="12.75">
      <c r="C65" s="5"/>
      <c r="F65" s="6"/>
    </row>
    <row r="66" spans="3:6" ht="12.75">
      <c r="C66" s="5" t="s">
        <v>30</v>
      </c>
      <c r="F66" s="6"/>
    </row>
    <row r="67" spans="3:12" ht="12.75">
      <c r="C67" s="11" t="s">
        <v>31</v>
      </c>
      <c r="F67" s="6">
        <v>134995</v>
      </c>
      <c r="H67" s="6">
        <f>+J67-F67</f>
        <v>141617</v>
      </c>
      <c r="J67" s="6">
        <v>276612</v>
      </c>
      <c r="L67" s="6">
        <v>134995</v>
      </c>
    </row>
    <row r="68" spans="3:6" ht="12.75">
      <c r="C68" s="11" t="s">
        <v>32</v>
      </c>
      <c r="F68" s="6"/>
    </row>
    <row r="69" spans="3:12" ht="12.75">
      <c r="C69" s="17" t="s">
        <v>33</v>
      </c>
      <c r="F69" s="18">
        <v>231873</v>
      </c>
      <c r="H69" s="112">
        <f>+J69-F69</f>
        <v>-140733</v>
      </c>
      <c r="J69" s="19">
        <v>91140</v>
      </c>
      <c r="L69" s="19">
        <v>83379</v>
      </c>
    </row>
    <row r="70" spans="3:12" ht="12.75">
      <c r="C70" s="17" t="s">
        <v>34</v>
      </c>
      <c r="F70" s="20">
        <v>-14055</v>
      </c>
      <c r="H70" s="113">
        <f>+J70-F70</f>
        <v>-5808</v>
      </c>
      <c r="J70" s="20">
        <v>-19863</v>
      </c>
      <c r="L70" s="20">
        <v>-19863</v>
      </c>
    </row>
    <row r="71" spans="3:12" ht="12.75">
      <c r="C71" s="17" t="s">
        <v>35</v>
      </c>
      <c r="F71" s="20">
        <f>1808</f>
        <v>1808</v>
      </c>
      <c r="H71" s="113">
        <f>+J71-F71</f>
        <v>95084</v>
      </c>
      <c r="J71" s="21">
        <v>96892</v>
      </c>
      <c r="L71" s="21">
        <v>98822</v>
      </c>
    </row>
    <row r="72" spans="3:12" ht="12.75">
      <c r="C72" s="17" t="s">
        <v>229</v>
      </c>
      <c r="F72" s="20"/>
      <c r="H72" s="113"/>
      <c r="J72" s="21">
        <v>-516</v>
      </c>
      <c r="L72" s="127">
        <v>0</v>
      </c>
    </row>
    <row r="73" spans="3:12" ht="12.75">
      <c r="C73" s="17" t="s">
        <v>36</v>
      </c>
      <c r="F73" s="22">
        <f>239875-1500</f>
        <v>238375</v>
      </c>
      <c r="H73" s="114">
        <f>+J73-F73</f>
        <v>4793</v>
      </c>
      <c r="J73" s="23">
        <v>243168</v>
      </c>
      <c r="L73" s="23">
        <v>226606</v>
      </c>
    </row>
    <row r="74" spans="3:12" ht="12.75">
      <c r="C74" s="5"/>
      <c r="F74" s="10">
        <f>SUM(F69:F73)</f>
        <v>458001</v>
      </c>
      <c r="H74" s="10">
        <f>SUM(H69:H73)</f>
        <v>-46664</v>
      </c>
      <c r="J74" s="10">
        <f>SUM(J69:J73)</f>
        <v>410821</v>
      </c>
      <c r="L74" s="14">
        <f>SUM(L69:L73)</f>
        <v>388944</v>
      </c>
    </row>
    <row r="75" spans="3:12" ht="9" customHeight="1">
      <c r="C75" s="5"/>
      <c r="F75" s="24"/>
      <c r="G75" s="25"/>
      <c r="H75" s="25"/>
      <c r="I75" s="25"/>
      <c r="J75" s="25"/>
      <c r="K75" s="25"/>
      <c r="L75" s="25"/>
    </row>
    <row r="76" spans="3:12" ht="25.5" customHeight="1">
      <c r="C76" s="11" t="s">
        <v>37</v>
      </c>
      <c r="F76" s="10">
        <f>+F74+F67</f>
        <v>592996</v>
      </c>
      <c r="H76" s="10">
        <f>+H74+H67</f>
        <v>94953</v>
      </c>
      <c r="J76" s="10">
        <f>+J74+J67</f>
        <v>687433</v>
      </c>
      <c r="L76" s="10">
        <f>+L74+L67</f>
        <v>523939</v>
      </c>
    </row>
    <row r="77" spans="3:6" ht="12.75">
      <c r="C77" s="5"/>
      <c r="F77" s="6"/>
    </row>
    <row r="78" spans="3:12" ht="12.75">
      <c r="C78" s="11" t="s">
        <v>38</v>
      </c>
      <c r="F78" s="6">
        <v>169217</v>
      </c>
      <c r="H78" s="6">
        <f>+J78-F78</f>
        <v>-14817</v>
      </c>
      <c r="J78" s="6">
        <v>154400</v>
      </c>
      <c r="L78" s="6">
        <v>150237</v>
      </c>
    </row>
    <row r="79" spans="3:6" ht="12.75">
      <c r="C79" s="5"/>
      <c r="F79" s="6"/>
    </row>
    <row r="80" spans="6:12" ht="13.5" thickBot="1">
      <c r="F80" s="15">
        <f>+F78+F76</f>
        <v>762213</v>
      </c>
      <c r="G80" s="15">
        <f>+G78+G76</f>
        <v>0</v>
      </c>
      <c r="H80" s="15">
        <f>+H78+H76</f>
        <v>80136</v>
      </c>
      <c r="I80" s="15"/>
      <c r="J80" s="15">
        <f>+J78+J76</f>
        <v>841833</v>
      </c>
      <c r="K80" s="15"/>
      <c r="L80" s="15">
        <f>+L76+L78</f>
        <v>674176</v>
      </c>
    </row>
    <row r="81" ht="13.5" thickTop="1">
      <c r="C81" s="5"/>
    </row>
    <row r="82" spans="3:16" ht="12.75">
      <c r="C82" s="5" t="s">
        <v>39</v>
      </c>
      <c r="F82" s="26">
        <f>(+F76-F20)/F67</f>
        <v>3.2567132116004296</v>
      </c>
      <c r="J82" s="26">
        <v>2.187439445866412</v>
      </c>
      <c r="L82" s="26">
        <v>3.2832919737768065</v>
      </c>
      <c r="P82" s="26"/>
    </row>
    <row r="83" spans="3:12" ht="12.75">
      <c r="C83" s="5"/>
      <c r="L83" s="96"/>
    </row>
    <row r="84" spans="3:16" ht="12.75">
      <c r="C84" s="5"/>
      <c r="P84" s="26"/>
    </row>
    <row r="85" spans="1:12" ht="39" customHeight="1">
      <c r="A85" s="157" t="s">
        <v>156</v>
      </c>
      <c r="B85" s="157"/>
      <c r="C85" s="157"/>
      <c r="D85" s="157"/>
      <c r="E85" s="157"/>
      <c r="F85" s="157"/>
      <c r="G85" s="157"/>
      <c r="H85" s="157"/>
      <c r="I85" s="157"/>
      <c r="J85" s="157"/>
      <c r="K85" s="157"/>
      <c r="L85" s="157"/>
    </row>
    <row r="86" ht="12.75">
      <c r="C86" s="5"/>
    </row>
    <row r="87" spans="3:12" ht="12.75">
      <c r="C87" s="5"/>
      <c r="F87" s="96"/>
      <c r="L87" s="14"/>
    </row>
    <row r="88" spans="3:12" ht="12.75">
      <c r="C88" s="5"/>
      <c r="J88" s="96"/>
      <c r="L88" s="5"/>
    </row>
    <row r="89" spans="3:12" ht="12.75">
      <c r="C89" s="5"/>
      <c r="J89" s="96"/>
      <c r="L89" s="5"/>
    </row>
    <row r="90" spans="3:12" ht="12.75">
      <c r="C90" s="5"/>
      <c r="L90" s="5"/>
    </row>
    <row r="91" spans="3:12" ht="12.75">
      <c r="C91" s="5"/>
      <c r="J91" s="96"/>
      <c r="L91" s="5"/>
    </row>
    <row r="92" spans="3:12" ht="12.75">
      <c r="C92" s="5"/>
      <c r="L92" s="5"/>
    </row>
    <row r="93" spans="3:12" ht="12.75">
      <c r="C93" s="5"/>
      <c r="L93" s="5"/>
    </row>
    <row r="94" spans="3:12" ht="12.75">
      <c r="C94" s="5"/>
      <c r="F94" s="96"/>
      <c r="L94" s="5"/>
    </row>
    <row r="95" spans="3:12" ht="12.75">
      <c r="C95" s="5"/>
      <c r="L95" s="5"/>
    </row>
    <row r="96" spans="3:12" ht="12.75">
      <c r="C96" s="5"/>
      <c r="L96" s="5"/>
    </row>
    <row r="97" ht="12.75">
      <c r="C97" s="5"/>
    </row>
    <row r="98" spans="3:12" ht="12.75">
      <c r="C98" s="5"/>
      <c r="L98" s="5"/>
    </row>
    <row r="99" spans="3:12" ht="12.75">
      <c r="C99" s="5"/>
      <c r="L99" s="5"/>
    </row>
    <row r="100" spans="3:12" ht="12.75">
      <c r="C100" s="5"/>
      <c r="L100" s="5"/>
    </row>
    <row r="101" spans="3:12" ht="12.75">
      <c r="C101" s="5"/>
      <c r="L101" s="5"/>
    </row>
    <row r="102" spans="3:12" ht="12.75">
      <c r="C102" s="5"/>
      <c r="L102" s="5"/>
    </row>
  </sheetData>
  <mergeCells count="1">
    <mergeCell ref="A85:L85"/>
  </mergeCells>
  <printOptions/>
  <pageMargins left="0.5" right="0.75" top="0.69" bottom="0.17" header="0.5" footer="0.18"/>
  <pageSetup horizontalDpi="600" verticalDpi="600" orientation="portrait" paperSize="9" r:id="rId1"/>
  <rowBreaks count="1" manualBreakCount="1">
    <brk id="56" max="255" man="1"/>
  </rowBreaks>
</worksheet>
</file>

<file path=xl/worksheets/sheet3.xml><?xml version="1.0" encoding="utf-8"?>
<worksheet xmlns="http://schemas.openxmlformats.org/spreadsheetml/2006/main" xmlns:r="http://schemas.openxmlformats.org/officeDocument/2006/relationships">
  <sheetPr codeName="Sheet15"/>
  <dimension ref="A1:N58"/>
  <sheetViews>
    <sheetView showGridLines="0" workbookViewId="0" topLeftCell="A1">
      <selection activeCell="J20" sqref="J20"/>
    </sheetView>
  </sheetViews>
  <sheetFormatPr defaultColWidth="9.140625" defaultRowHeight="12.75"/>
  <cols>
    <col min="1" max="1" width="11.421875" style="50" customWidth="1"/>
    <col min="2" max="2" width="17.28125" style="50" customWidth="1"/>
    <col min="3" max="3" width="9.140625" style="50" customWidth="1"/>
    <col min="4" max="4" width="12.140625" style="50" customWidth="1"/>
    <col min="5" max="5" width="12.57421875" style="50" customWidth="1"/>
    <col min="6" max="6" width="12.7109375" style="50" customWidth="1"/>
    <col min="7" max="8" width="16.00390625" style="50" customWidth="1"/>
    <col min="9" max="9" width="13.140625" style="50" customWidth="1"/>
    <col min="10" max="10" width="12.421875" style="50" customWidth="1"/>
  </cols>
  <sheetData>
    <row r="1" spans="1:10" ht="23.25" thickBot="1">
      <c r="A1" s="101" t="s">
        <v>137</v>
      </c>
      <c r="B1" s="102"/>
      <c r="C1" s="102"/>
      <c r="D1" s="102"/>
      <c r="E1" s="102"/>
      <c r="F1" s="102"/>
      <c r="G1" s="102"/>
      <c r="H1" s="102"/>
      <c r="I1" s="102"/>
      <c r="J1" s="102"/>
    </row>
    <row r="2" ht="15.75">
      <c r="A2" s="100" t="str">
        <f>+CBS!C2</f>
        <v>Quarterly report on consolidated results for the financial quarter ended 31 March 2004</v>
      </c>
    </row>
    <row r="3" ht="15.75">
      <c r="A3" s="100" t="s">
        <v>145</v>
      </c>
    </row>
    <row r="4" ht="15.75">
      <c r="A4" s="100"/>
    </row>
    <row r="6" spans="1:10" s="53" customFormat="1" ht="18.75">
      <c r="A6" s="103" t="s">
        <v>136</v>
      </c>
      <c r="B6" s="52"/>
      <c r="C6" s="52"/>
      <c r="D6" s="52"/>
      <c r="E6" s="52"/>
      <c r="F6" s="52"/>
      <c r="G6" s="52"/>
      <c r="H6" s="52"/>
      <c r="I6" s="52"/>
      <c r="J6" s="52"/>
    </row>
    <row r="7" spans="1:10" s="53" customFormat="1" ht="18.75">
      <c r="A7" s="105" t="s">
        <v>263</v>
      </c>
      <c r="B7" s="52"/>
      <c r="C7" s="52"/>
      <c r="D7" s="52"/>
      <c r="E7" s="52"/>
      <c r="F7" s="52"/>
      <c r="G7" s="52"/>
      <c r="H7" s="52"/>
      <c r="I7" s="52"/>
      <c r="J7" s="52"/>
    </row>
    <row r="8" spans="1:10" s="53" customFormat="1" ht="12.75">
      <c r="A8" s="52"/>
      <c r="B8" s="52"/>
      <c r="C8" s="52"/>
      <c r="D8" s="52"/>
      <c r="E8" s="52"/>
      <c r="F8" s="52"/>
      <c r="G8" s="52"/>
      <c r="H8" s="52"/>
      <c r="I8" s="52"/>
      <c r="J8" s="52"/>
    </row>
    <row r="9" spans="1:10" s="53" customFormat="1" ht="12.75">
      <c r="A9" s="51" t="s">
        <v>111</v>
      </c>
      <c r="B9" s="52"/>
      <c r="C9" s="52"/>
      <c r="D9" s="52"/>
      <c r="E9" s="54" t="s">
        <v>158</v>
      </c>
      <c r="F9" s="52"/>
      <c r="G9" s="52"/>
      <c r="H9" s="52"/>
      <c r="I9" s="52"/>
      <c r="J9" s="52"/>
    </row>
    <row r="10" spans="1:10" s="53" customFormat="1" ht="12.75">
      <c r="A10" s="55" t="s">
        <v>213</v>
      </c>
      <c r="B10" s="52"/>
      <c r="C10" s="52"/>
      <c r="D10" s="2" t="s">
        <v>61</v>
      </c>
      <c r="E10" s="2" t="s">
        <v>61</v>
      </c>
      <c r="F10" s="2" t="s">
        <v>62</v>
      </c>
      <c r="G10" s="2" t="s">
        <v>63</v>
      </c>
      <c r="H10" s="2" t="s">
        <v>215</v>
      </c>
      <c r="I10" s="2" t="s">
        <v>64</v>
      </c>
      <c r="J10" s="56" t="s">
        <v>65</v>
      </c>
    </row>
    <row r="11" spans="1:10" s="53" customFormat="1" ht="12.75">
      <c r="A11" s="54"/>
      <c r="B11" s="52"/>
      <c r="C11" s="52"/>
      <c r="D11" s="2" t="s">
        <v>66</v>
      </c>
      <c r="E11" s="2" t="s">
        <v>67</v>
      </c>
      <c r="F11" s="2" t="s">
        <v>68</v>
      </c>
      <c r="G11" s="2" t="s">
        <v>68</v>
      </c>
      <c r="H11" s="2" t="s">
        <v>228</v>
      </c>
      <c r="I11" s="2" t="s">
        <v>69</v>
      </c>
      <c r="J11" s="56"/>
    </row>
    <row r="12" spans="1:10" s="53" customFormat="1" ht="12.75">
      <c r="A12" s="52"/>
      <c r="B12" s="52"/>
      <c r="C12" s="52"/>
      <c r="D12" s="2" t="s">
        <v>112</v>
      </c>
      <c r="E12" s="2" t="s">
        <v>112</v>
      </c>
      <c r="F12" s="2" t="s">
        <v>112</v>
      </c>
      <c r="G12" s="2" t="s">
        <v>112</v>
      </c>
      <c r="H12" s="2" t="s">
        <v>112</v>
      </c>
      <c r="I12" s="2" t="s">
        <v>112</v>
      </c>
      <c r="J12" s="91" t="s">
        <v>112</v>
      </c>
    </row>
    <row r="13" spans="1:10" s="53" customFormat="1" ht="12.75">
      <c r="A13" s="52" t="s">
        <v>157</v>
      </c>
      <c r="B13" s="52"/>
      <c r="C13" s="52"/>
      <c r="D13" s="57">
        <v>134995</v>
      </c>
      <c r="E13" s="57">
        <v>83379</v>
      </c>
      <c r="F13" s="57">
        <v>98822</v>
      </c>
      <c r="G13" s="57">
        <v>-19863</v>
      </c>
      <c r="H13" s="57">
        <v>0</v>
      </c>
      <c r="I13" s="57">
        <v>226606</v>
      </c>
      <c r="J13" s="58">
        <f>SUM(D13:I13)</f>
        <v>523939</v>
      </c>
    </row>
    <row r="14" spans="1:10" s="53" customFormat="1" ht="12.75">
      <c r="A14" s="52" t="s">
        <v>70</v>
      </c>
      <c r="B14" s="52"/>
      <c r="C14" s="52"/>
      <c r="D14" s="57">
        <v>4772</v>
      </c>
      <c r="E14" s="57">
        <v>7761</v>
      </c>
      <c r="F14" s="57">
        <v>0</v>
      </c>
      <c r="G14" s="57">
        <v>0</v>
      </c>
      <c r="H14" s="57">
        <v>0</v>
      </c>
      <c r="I14" s="57">
        <v>0</v>
      </c>
      <c r="J14" s="58">
        <f>SUM(D14:I14)</f>
        <v>12533</v>
      </c>
    </row>
    <row r="15" spans="1:10" s="53" customFormat="1" ht="12.75">
      <c r="A15" s="52" t="s">
        <v>71</v>
      </c>
      <c r="B15" s="52"/>
      <c r="C15" s="52"/>
      <c r="D15" s="57">
        <v>0</v>
      </c>
      <c r="E15" s="57">
        <v>0</v>
      </c>
      <c r="F15" s="57">
        <v>0</v>
      </c>
      <c r="G15" s="57">
        <v>0</v>
      </c>
      <c r="H15" s="57">
        <v>0</v>
      </c>
      <c r="I15" s="57">
        <v>0</v>
      </c>
      <c r="J15" s="58">
        <f>SUM(D15:I15)</f>
        <v>0</v>
      </c>
    </row>
    <row r="16" spans="1:10" s="53" customFormat="1" ht="12.75" hidden="1">
      <c r="A16" s="52" t="s">
        <v>72</v>
      </c>
      <c r="B16" s="52"/>
      <c r="C16" s="52"/>
      <c r="D16" s="57">
        <v>0</v>
      </c>
      <c r="E16" s="57">
        <v>0</v>
      </c>
      <c r="F16" s="57">
        <v>0</v>
      </c>
      <c r="G16" s="57">
        <v>0</v>
      </c>
      <c r="H16" s="57"/>
      <c r="I16" s="57">
        <v>0</v>
      </c>
      <c r="J16" s="58">
        <f aca="true" t="shared" si="0" ref="J16:J22">SUM(D16:I16)</f>
        <v>0</v>
      </c>
    </row>
    <row r="17" spans="1:10" s="53" customFormat="1" ht="12.75">
      <c r="A17" s="52" t="s">
        <v>214</v>
      </c>
      <c r="B17" s="52"/>
      <c r="C17" s="52"/>
      <c r="D17" s="57">
        <v>136845</v>
      </c>
      <c r="E17" s="57">
        <v>0</v>
      </c>
      <c r="F17" s="57">
        <v>0</v>
      </c>
      <c r="G17" s="57">
        <v>0</v>
      </c>
      <c r="H17" s="57">
        <v>0</v>
      </c>
      <c r="I17" s="57">
        <v>-136845</v>
      </c>
      <c r="J17" s="58">
        <f>SUM(D17:I17)</f>
        <v>0</v>
      </c>
    </row>
    <row r="18" spans="1:10" s="53" customFormat="1" ht="12.75">
      <c r="A18" s="52" t="s">
        <v>229</v>
      </c>
      <c r="B18" s="52"/>
      <c r="C18" s="52"/>
      <c r="D18" s="57">
        <v>0</v>
      </c>
      <c r="E18" s="57">
        <v>0</v>
      </c>
      <c r="F18" s="57">
        <v>0</v>
      </c>
      <c r="G18" s="57">
        <v>0</v>
      </c>
      <c r="H18" s="57">
        <v>-516</v>
      </c>
      <c r="I18" s="57">
        <v>0</v>
      </c>
      <c r="J18" s="58">
        <f>SUM(D18:I18)</f>
        <v>-516</v>
      </c>
    </row>
    <row r="19" spans="1:10" s="53" customFormat="1" ht="12.75">
      <c r="A19" s="52" t="s">
        <v>231</v>
      </c>
      <c r="B19" s="52"/>
      <c r="C19" s="52"/>
      <c r="D19" s="57">
        <v>0</v>
      </c>
      <c r="E19" s="57">
        <v>0</v>
      </c>
      <c r="F19" s="57">
        <v>0</v>
      </c>
      <c r="G19" s="57">
        <v>0</v>
      </c>
      <c r="H19" s="57">
        <v>0</v>
      </c>
      <c r="I19" s="57">
        <v>-2612</v>
      </c>
      <c r="J19" s="58">
        <f>SUM(D19:I19)</f>
        <v>-2612</v>
      </c>
    </row>
    <row r="20" spans="1:10" s="53" customFormat="1" ht="12.75">
      <c r="A20" s="52" t="s">
        <v>230</v>
      </c>
      <c r="B20" s="52"/>
      <c r="C20" s="52"/>
      <c r="D20" s="57">
        <v>0</v>
      </c>
      <c r="E20" s="57">
        <v>0</v>
      </c>
      <c r="F20" s="57">
        <v>0</v>
      </c>
      <c r="G20" s="57">
        <v>0</v>
      </c>
      <c r="H20" s="57">
        <v>0</v>
      </c>
      <c r="I20" s="57">
        <v>161954</v>
      </c>
      <c r="J20" s="58">
        <f>SUM(D20:I20)</f>
        <v>161954</v>
      </c>
    </row>
    <row r="21" spans="1:10" s="53" customFormat="1" ht="12.75">
      <c r="A21" s="52" t="s">
        <v>73</v>
      </c>
      <c r="B21" s="52"/>
      <c r="C21" s="52"/>
      <c r="D21" s="57">
        <v>0</v>
      </c>
      <c r="E21" s="57">
        <v>0</v>
      </c>
      <c r="F21" s="57">
        <v>0</v>
      </c>
      <c r="G21" s="57">
        <v>0</v>
      </c>
      <c r="H21" s="57">
        <v>0</v>
      </c>
      <c r="I21" s="57">
        <v>-7865</v>
      </c>
      <c r="J21" s="58">
        <f t="shared" si="0"/>
        <v>-7865</v>
      </c>
    </row>
    <row r="22" spans="1:10" s="53" customFormat="1" ht="12.75">
      <c r="A22" s="52" t="s">
        <v>74</v>
      </c>
      <c r="B22" s="52"/>
      <c r="C22" s="52"/>
      <c r="D22" s="57">
        <v>0</v>
      </c>
      <c r="E22" s="57">
        <v>0</v>
      </c>
      <c r="F22" s="57">
        <v>-1930</v>
      </c>
      <c r="G22" s="57">
        <v>0</v>
      </c>
      <c r="H22" s="57">
        <v>0</v>
      </c>
      <c r="I22" s="57">
        <v>1930</v>
      </c>
      <c r="J22" s="58">
        <f t="shared" si="0"/>
        <v>0</v>
      </c>
    </row>
    <row r="23" spans="1:10" s="53" customFormat="1" ht="5.25" customHeight="1">
      <c r="A23" s="52"/>
      <c r="B23" s="52"/>
      <c r="C23" s="52"/>
      <c r="D23" s="57"/>
      <c r="E23" s="57"/>
      <c r="F23" s="57"/>
      <c r="G23" s="57"/>
      <c r="H23" s="57"/>
      <c r="I23" s="57"/>
      <c r="J23" s="58"/>
    </row>
    <row r="24" spans="1:10" s="53" customFormat="1" ht="20.25" customHeight="1" thickBot="1">
      <c r="A24" s="52" t="s">
        <v>264</v>
      </c>
      <c r="B24" s="52"/>
      <c r="C24" s="52"/>
      <c r="D24" s="59">
        <f aca="true" t="shared" si="1" ref="D24:J24">SUM(D13:D22)</f>
        <v>276612</v>
      </c>
      <c r="E24" s="59">
        <f t="shared" si="1"/>
        <v>91140</v>
      </c>
      <c r="F24" s="59">
        <f t="shared" si="1"/>
        <v>96892</v>
      </c>
      <c r="G24" s="59">
        <f t="shared" si="1"/>
        <v>-19863</v>
      </c>
      <c r="H24" s="59">
        <f t="shared" si="1"/>
        <v>-516</v>
      </c>
      <c r="I24" s="59">
        <f t="shared" si="1"/>
        <v>243168</v>
      </c>
      <c r="J24" s="60">
        <f t="shared" si="1"/>
        <v>687433</v>
      </c>
    </row>
    <row r="25" spans="1:10" s="53" customFormat="1" ht="20.25" customHeight="1" thickTop="1">
      <c r="A25" s="52"/>
      <c r="B25" s="52"/>
      <c r="C25" s="52"/>
      <c r="D25" s="61"/>
      <c r="E25" s="61"/>
      <c r="F25" s="61"/>
      <c r="G25" s="61"/>
      <c r="H25" s="61"/>
      <c r="I25" s="61"/>
      <c r="J25" s="61"/>
    </row>
    <row r="26" spans="1:10" s="53" customFormat="1" ht="20.25" customHeight="1">
      <c r="A26" s="52"/>
      <c r="B26" s="52"/>
      <c r="C26" s="52"/>
      <c r="D26" s="61"/>
      <c r="E26" s="61"/>
      <c r="F26" s="61"/>
      <c r="G26" s="61"/>
      <c r="H26" s="61"/>
      <c r="I26" s="61"/>
      <c r="J26" s="61"/>
    </row>
    <row r="27" spans="1:10" s="53" customFormat="1" ht="12.75">
      <c r="A27" s="51" t="s">
        <v>111</v>
      </c>
      <c r="B27" s="52"/>
      <c r="C27" s="52"/>
      <c r="D27" s="52"/>
      <c r="E27" s="54" t="s">
        <v>210</v>
      </c>
      <c r="F27" s="52"/>
      <c r="G27" s="52"/>
      <c r="H27" s="52"/>
      <c r="I27" s="52"/>
      <c r="J27" s="52"/>
    </row>
    <row r="28" spans="1:10" s="53" customFormat="1" ht="12.75">
      <c r="A28" s="55" t="s">
        <v>211</v>
      </c>
      <c r="B28" s="52"/>
      <c r="C28" s="52"/>
      <c r="D28" s="2" t="s">
        <v>61</v>
      </c>
      <c r="E28" s="2" t="s">
        <v>61</v>
      </c>
      <c r="F28" s="2" t="s">
        <v>62</v>
      </c>
      <c r="G28" s="2" t="s">
        <v>63</v>
      </c>
      <c r="H28" s="2" t="s">
        <v>215</v>
      </c>
      <c r="I28" s="2" t="s">
        <v>64</v>
      </c>
      <c r="J28" s="56" t="s">
        <v>65</v>
      </c>
    </row>
    <row r="29" spans="1:10" s="53" customFormat="1" ht="12.75">
      <c r="A29" s="54"/>
      <c r="B29" s="52"/>
      <c r="C29" s="52"/>
      <c r="D29" s="2" t="s">
        <v>66</v>
      </c>
      <c r="E29" s="2" t="s">
        <v>67</v>
      </c>
      <c r="F29" s="2" t="s">
        <v>68</v>
      </c>
      <c r="G29" s="2" t="s">
        <v>68</v>
      </c>
      <c r="H29" s="2" t="s">
        <v>117</v>
      </c>
      <c r="I29" s="2" t="s">
        <v>69</v>
      </c>
      <c r="J29" s="56"/>
    </row>
    <row r="30" spans="1:10" s="53" customFormat="1" ht="12.75">
      <c r="A30" s="52"/>
      <c r="B30" s="52"/>
      <c r="C30" s="52"/>
      <c r="D30" s="2" t="s">
        <v>112</v>
      </c>
      <c r="E30" s="2" t="s">
        <v>112</v>
      </c>
      <c r="F30" s="2" t="s">
        <v>112</v>
      </c>
      <c r="G30" s="2" t="s">
        <v>112</v>
      </c>
      <c r="H30" s="2" t="s">
        <v>112</v>
      </c>
      <c r="I30" s="2" t="s">
        <v>112</v>
      </c>
      <c r="J30" s="91" t="s">
        <v>112</v>
      </c>
    </row>
    <row r="31" spans="1:10" s="53" customFormat="1" ht="12.75">
      <c r="A31" s="52" t="s">
        <v>212</v>
      </c>
      <c r="B31" s="52"/>
      <c r="C31" s="52"/>
      <c r="D31" s="57"/>
      <c r="E31" s="57"/>
      <c r="F31" s="57"/>
      <c r="G31" s="57"/>
      <c r="H31" s="57"/>
      <c r="I31" s="57"/>
      <c r="J31" s="58"/>
    </row>
    <row r="32" spans="1:10" s="53" customFormat="1" ht="12.75">
      <c r="A32" s="52" t="s">
        <v>216</v>
      </c>
      <c r="B32" s="52"/>
      <c r="C32" s="52"/>
      <c r="D32" s="57">
        <f>134909401/1000</f>
        <v>134909.401</v>
      </c>
      <c r="E32" s="57">
        <f>231434998/1000</f>
        <v>231434.998</v>
      </c>
      <c r="F32" s="57">
        <f>3257804/1000</f>
        <v>3257.804</v>
      </c>
      <c r="G32" s="57">
        <f>-14055024/1000</f>
        <v>-14055.024</v>
      </c>
      <c r="H32" s="57">
        <v>0</v>
      </c>
      <c r="I32" s="57">
        <f>290277991/1000</f>
        <v>290277.991</v>
      </c>
      <c r="J32" s="58">
        <f>SUM(D32:I32)</f>
        <v>645825.1699999999</v>
      </c>
    </row>
    <row r="33" spans="1:10" s="53" customFormat="1" ht="12.75">
      <c r="A33" s="52" t="s">
        <v>217</v>
      </c>
      <c r="B33" s="52"/>
      <c r="C33" s="52"/>
      <c r="D33" s="128">
        <v>0</v>
      </c>
      <c r="E33" s="128">
        <v>0</v>
      </c>
      <c r="F33" s="128">
        <v>0</v>
      </c>
      <c r="G33" s="128">
        <v>0</v>
      </c>
      <c r="H33" s="128">
        <v>0</v>
      </c>
      <c r="I33" s="128">
        <f>-45335-64130</f>
        <v>-109465</v>
      </c>
      <c r="J33" s="129">
        <f>SUM(D33:I33)</f>
        <v>-109465</v>
      </c>
    </row>
    <row r="34" spans="1:10" s="53" customFormat="1" ht="12.75">
      <c r="A34" s="52" t="s">
        <v>218</v>
      </c>
      <c r="B34" s="52"/>
      <c r="C34" s="52"/>
      <c r="D34" s="57">
        <f>SUM(D32:D33)</f>
        <v>134909.401</v>
      </c>
      <c r="E34" s="57">
        <f aca="true" t="shared" si="2" ref="E34:J34">SUM(E32:E33)</f>
        <v>231434.998</v>
      </c>
      <c r="F34" s="57">
        <f t="shared" si="2"/>
        <v>3257.804</v>
      </c>
      <c r="G34" s="57">
        <f t="shared" si="2"/>
        <v>-14055.024</v>
      </c>
      <c r="H34" s="57">
        <f t="shared" si="2"/>
        <v>0</v>
      </c>
      <c r="I34" s="57">
        <f t="shared" si="2"/>
        <v>180812.99099999998</v>
      </c>
      <c r="J34" s="130">
        <f t="shared" si="2"/>
        <v>536360.1699999999</v>
      </c>
    </row>
    <row r="35" spans="1:10" s="53" customFormat="1" ht="12.75">
      <c r="A35" s="52"/>
      <c r="B35" s="52"/>
      <c r="C35" s="52"/>
      <c r="D35" s="57"/>
      <c r="E35" s="57"/>
      <c r="F35" s="57"/>
      <c r="G35" s="57"/>
      <c r="H35" s="57"/>
      <c r="I35" s="57"/>
      <c r="J35" s="58"/>
    </row>
    <row r="36" spans="1:10" s="53" customFormat="1" ht="30" customHeight="1">
      <c r="A36" s="158" t="s">
        <v>266</v>
      </c>
      <c r="B36" s="158"/>
      <c r="C36" s="52"/>
      <c r="D36" s="138">
        <v>0</v>
      </c>
      <c r="E36" s="138">
        <v>-148495</v>
      </c>
      <c r="F36" s="138">
        <v>148495</v>
      </c>
      <c r="G36" s="138">
        <v>0</v>
      </c>
      <c r="H36" s="138">
        <v>0</v>
      </c>
      <c r="I36" s="138">
        <v>0</v>
      </c>
      <c r="J36" s="139">
        <f>SUM(D36:I36)</f>
        <v>0</v>
      </c>
    </row>
    <row r="37" spans="1:10" s="53" customFormat="1" ht="13.5" customHeight="1">
      <c r="A37" s="52" t="s">
        <v>267</v>
      </c>
      <c r="B37" s="137"/>
      <c r="C37" s="52"/>
      <c r="D37" s="138"/>
      <c r="E37" s="138"/>
      <c r="F37" s="138"/>
      <c r="G37" s="138"/>
      <c r="H37" s="138"/>
      <c r="I37" s="138"/>
      <c r="J37" s="139"/>
    </row>
    <row r="38" spans="1:10" s="53" customFormat="1" ht="13.5" customHeight="1">
      <c r="A38" s="54" t="s">
        <v>268</v>
      </c>
      <c r="B38" s="137"/>
      <c r="C38" s="52"/>
      <c r="D38" s="138">
        <v>0</v>
      </c>
      <c r="E38" s="138">
        <v>0</v>
      </c>
      <c r="F38" s="138">
        <v>0</v>
      </c>
      <c r="G38" s="138">
        <v>0</v>
      </c>
      <c r="H38" s="138">
        <v>0</v>
      </c>
      <c r="I38" s="138">
        <v>-16034</v>
      </c>
      <c r="J38" s="139">
        <f aca="true" t="shared" si="3" ref="J38:J47">SUM(D38:I38)</f>
        <v>-16034</v>
      </c>
    </row>
    <row r="39" spans="1:10" s="53" customFormat="1" ht="13.5" customHeight="1">
      <c r="A39" s="54" t="s">
        <v>269</v>
      </c>
      <c r="B39" s="137"/>
      <c r="C39" s="52"/>
      <c r="D39" s="138">
        <v>0</v>
      </c>
      <c r="E39" s="138">
        <v>0</v>
      </c>
      <c r="F39" s="138">
        <v>-51799</v>
      </c>
      <c r="G39" s="138">
        <v>0</v>
      </c>
      <c r="H39" s="138">
        <v>0</v>
      </c>
      <c r="I39" s="138">
        <v>0</v>
      </c>
      <c r="J39" s="139">
        <f t="shared" si="3"/>
        <v>-51799</v>
      </c>
    </row>
    <row r="40" spans="1:10" s="53" customFormat="1" ht="12.75">
      <c r="A40" s="52" t="s">
        <v>70</v>
      </c>
      <c r="B40" s="52"/>
      <c r="C40" s="52"/>
      <c r="D40" s="57">
        <v>85</v>
      </c>
      <c r="E40" s="57">
        <v>434</v>
      </c>
      <c r="F40" s="57">
        <v>0</v>
      </c>
      <c r="G40" s="57">
        <v>0</v>
      </c>
      <c r="H40" s="57">
        <v>0</v>
      </c>
      <c r="I40" s="57">
        <v>0</v>
      </c>
      <c r="J40" s="58">
        <f t="shared" si="3"/>
        <v>519</v>
      </c>
    </row>
    <row r="41" spans="1:10" s="53" customFormat="1" ht="12.75">
      <c r="A41" s="52" t="s">
        <v>71</v>
      </c>
      <c r="B41" s="52"/>
      <c r="C41" s="52"/>
      <c r="D41" s="57">
        <v>1</v>
      </c>
      <c r="E41" s="57">
        <v>5</v>
      </c>
      <c r="F41" s="57">
        <v>0</v>
      </c>
      <c r="G41" s="57">
        <v>0</v>
      </c>
      <c r="H41" s="57">
        <v>0</v>
      </c>
      <c r="I41" s="57">
        <v>0</v>
      </c>
      <c r="J41" s="58">
        <f t="shared" si="3"/>
        <v>6</v>
      </c>
    </row>
    <row r="42" spans="1:10" s="53" customFormat="1" ht="12.75">
      <c r="A42" s="52" t="s">
        <v>271</v>
      </c>
      <c r="B42" s="52"/>
      <c r="C42" s="52"/>
      <c r="D42" s="57">
        <v>0</v>
      </c>
      <c r="E42" s="57">
        <v>0</v>
      </c>
      <c r="F42" s="57">
        <v>-2</v>
      </c>
      <c r="G42" s="57">
        <v>0</v>
      </c>
      <c r="H42" s="57">
        <v>0</v>
      </c>
      <c r="I42" s="57">
        <v>0</v>
      </c>
      <c r="J42" s="58">
        <f t="shared" si="3"/>
        <v>-2</v>
      </c>
    </row>
    <row r="43" spans="1:10" s="53" customFormat="1" ht="12.75">
      <c r="A43" s="52" t="s">
        <v>272</v>
      </c>
      <c r="B43" s="52"/>
      <c r="C43" s="52"/>
      <c r="D43" s="57">
        <v>0</v>
      </c>
      <c r="E43" s="57">
        <v>0</v>
      </c>
      <c r="F43" s="57">
        <v>0</v>
      </c>
      <c r="G43" s="57">
        <v>-5808</v>
      </c>
      <c r="H43" s="57"/>
      <c r="I43" s="57">
        <v>0</v>
      </c>
      <c r="J43" s="58">
        <f t="shared" si="3"/>
        <v>-5808</v>
      </c>
    </row>
    <row r="44" spans="1:10" s="53" customFormat="1" ht="12.75">
      <c r="A44" s="52" t="s">
        <v>230</v>
      </c>
      <c r="B44" s="52"/>
      <c r="C44" s="52"/>
      <c r="D44" s="57">
        <v>0</v>
      </c>
      <c r="E44" s="57">
        <v>0</v>
      </c>
      <c r="F44" s="57">
        <v>0</v>
      </c>
      <c r="G44" s="57">
        <v>0</v>
      </c>
      <c r="H44" s="57">
        <v>0</v>
      </c>
      <c r="I44" s="57">
        <v>68472</v>
      </c>
      <c r="J44" s="58">
        <f t="shared" si="3"/>
        <v>68472</v>
      </c>
    </row>
    <row r="45" spans="1:10" s="53" customFormat="1" ht="12.75">
      <c r="A45" s="52" t="s">
        <v>73</v>
      </c>
      <c r="B45" s="52"/>
      <c r="C45" s="52"/>
      <c r="D45" s="57">
        <v>0</v>
      </c>
      <c r="E45" s="57">
        <v>0</v>
      </c>
      <c r="F45" s="57">
        <v>0</v>
      </c>
      <c r="G45" s="57">
        <v>0</v>
      </c>
      <c r="H45" s="57">
        <v>0</v>
      </c>
      <c r="I45" s="57">
        <v>-7775</v>
      </c>
      <c r="J45" s="58">
        <f t="shared" si="3"/>
        <v>-7775</v>
      </c>
    </row>
    <row r="46" spans="1:10" s="53" customFormat="1" ht="12.75">
      <c r="A46" s="52" t="s">
        <v>74</v>
      </c>
      <c r="B46" s="52"/>
      <c r="C46" s="52"/>
      <c r="D46" s="57">
        <v>0</v>
      </c>
      <c r="E46" s="57">
        <v>0</v>
      </c>
      <c r="F46" s="57">
        <v>-1327</v>
      </c>
      <c r="G46" s="57">
        <v>0</v>
      </c>
      <c r="H46" s="57">
        <v>0</v>
      </c>
      <c r="I46" s="57">
        <v>1327</v>
      </c>
      <c r="J46" s="58">
        <f t="shared" si="3"/>
        <v>0</v>
      </c>
    </row>
    <row r="47" spans="1:10" s="53" customFormat="1" ht="12.75">
      <c r="A47" s="52" t="s">
        <v>270</v>
      </c>
      <c r="B47" s="52"/>
      <c r="C47" s="52"/>
      <c r="D47" s="57">
        <v>0</v>
      </c>
      <c r="E47" s="57">
        <v>0</v>
      </c>
      <c r="F47" s="57">
        <v>197</v>
      </c>
      <c r="G47" s="57">
        <v>0</v>
      </c>
      <c r="H47" s="57">
        <v>0</v>
      </c>
      <c r="I47" s="57">
        <v>-197</v>
      </c>
      <c r="J47" s="58">
        <f t="shared" si="3"/>
        <v>0</v>
      </c>
    </row>
    <row r="48" spans="1:10" s="53" customFormat="1" ht="5.25" customHeight="1">
      <c r="A48" s="52"/>
      <c r="B48" s="52"/>
      <c r="C48" s="52"/>
      <c r="D48" s="57"/>
      <c r="E48" s="57"/>
      <c r="F48" s="57"/>
      <c r="G48" s="57"/>
      <c r="H48" s="57"/>
      <c r="I48" s="57"/>
      <c r="J48" s="58"/>
    </row>
    <row r="49" spans="1:10" s="53" customFormat="1" ht="20.25" customHeight="1" thickBot="1">
      <c r="A49" s="52" t="s">
        <v>265</v>
      </c>
      <c r="B49" s="52"/>
      <c r="C49" s="52"/>
      <c r="D49" s="59">
        <f>SUM(D34:D46)</f>
        <v>134995.401</v>
      </c>
      <c r="E49" s="59">
        <f>SUM(E34:E46)</f>
        <v>83378.99799999999</v>
      </c>
      <c r="F49" s="59">
        <f>SUM(F34:F47)</f>
        <v>98821.804</v>
      </c>
      <c r="G49" s="59">
        <f>SUM(G34:G46)</f>
        <v>-19863.023999999998</v>
      </c>
      <c r="H49" s="59">
        <f>SUM(H34:H46)</f>
        <v>0</v>
      </c>
      <c r="I49" s="59">
        <f>SUM(I34:I47)</f>
        <v>226605.99099999998</v>
      </c>
      <c r="J49" s="60">
        <f>SUM(D49:I49)</f>
        <v>523939.17</v>
      </c>
    </row>
    <row r="50" spans="1:10" s="53" customFormat="1" ht="20.25" customHeight="1" thickTop="1">
      <c r="A50" s="52"/>
      <c r="B50" s="52"/>
      <c r="C50" s="52"/>
      <c r="D50" s="61"/>
      <c r="E50" s="61"/>
      <c r="F50" s="61"/>
      <c r="G50" s="61"/>
      <c r="H50" s="61"/>
      <c r="I50" s="61"/>
      <c r="J50" s="61"/>
    </row>
    <row r="51" spans="1:10" s="53" customFormat="1" ht="20.25" customHeight="1">
      <c r="A51" s="52"/>
      <c r="B51" s="52"/>
      <c r="C51" s="52"/>
      <c r="D51" s="61"/>
      <c r="E51" s="61"/>
      <c r="F51" s="61"/>
      <c r="G51" s="61"/>
      <c r="H51" s="61"/>
      <c r="I51" s="61"/>
      <c r="J51" s="61"/>
    </row>
    <row r="52" spans="1:14" s="53" customFormat="1" ht="31.5" customHeight="1">
      <c r="A52" s="155" t="s">
        <v>159</v>
      </c>
      <c r="B52" s="155"/>
      <c r="C52" s="155"/>
      <c r="D52" s="155"/>
      <c r="E52" s="155"/>
      <c r="F52" s="155"/>
      <c r="G52" s="155"/>
      <c r="H52" s="155"/>
      <c r="I52" s="155"/>
      <c r="J52" s="155"/>
      <c r="K52" s="62"/>
      <c r="L52" s="62"/>
      <c r="M52" s="62"/>
      <c r="N52" s="62"/>
    </row>
    <row r="53" spans="1:10" s="53" customFormat="1" ht="12.75">
      <c r="A53" s="52"/>
      <c r="B53" s="52"/>
      <c r="C53" s="52"/>
      <c r="D53" s="52"/>
      <c r="E53" s="52"/>
      <c r="F53" s="52"/>
      <c r="G53" s="52"/>
      <c r="H53" s="52"/>
      <c r="I53" s="52"/>
      <c r="J53" s="63"/>
    </row>
    <row r="54" spans="1:10" s="53" customFormat="1" ht="12.75">
      <c r="A54" s="52"/>
      <c r="B54" s="52"/>
      <c r="C54" s="52"/>
      <c r="D54" s="52"/>
      <c r="E54" s="52"/>
      <c r="F54" s="52"/>
      <c r="G54" s="52"/>
      <c r="H54" s="52"/>
      <c r="I54" s="52"/>
      <c r="J54" s="63"/>
    </row>
    <row r="55" spans="1:10" s="53" customFormat="1" ht="24" customHeight="1" hidden="1">
      <c r="A55" s="52" t="s">
        <v>75</v>
      </c>
      <c r="B55" s="52"/>
      <c r="C55" s="52"/>
      <c r="D55" s="52"/>
      <c r="E55" s="52"/>
      <c r="F55" s="52"/>
      <c r="G55" s="52"/>
      <c r="H55" s="52"/>
      <c r="I55" s="52"/>
      <c r="J55" s="52"/>
    </row>
    <row r="56" spans="1:10" s="53" customFormat="1" ht="6" customHeight="1">
      <c r="A56" s="52"/>
      <c r="B56" s="52"/>
      <c r="C56" s="52"/>
      <c r="D56" s="52"/>
      <c r="E56" s="52"/>
      <c r="F56" s="52"/>
      <c r="G56" s="52"/>
      <c r="H56" s="52"/>
      <c r="I56" s="52"/>
      <c r="J56" s="52"/>
    </row>
    <row r="57" spans="1:10" s="53" customFormat="1" ht="12.75" hidden="1">
      <c r="A57" s="52" t="s">
        <v>76</v>
      </c>
      <c r="B57" s="52"/>
      <c r="C57" s="52"/>
      <c r="D57" s="52"/>
      <c r="E57" s="52"/>
      <c r="F57" s="52"/>
      <c r="G57" s="52"/>
      <c r="H57" s="52"/>
      <c r="I57" s="52"/>
      <c r="J57" s="52"/>
    </row>
    <row r="58" spans="1:10" s="53" customFormat="1" ht="12.75">
      <c r="A58" s="52"/>
      <c r="B58" s="52"/>
      <c r="C58" s="52"/>
      <c r="D58" s="52"/>
      <c r="E58" s="52"/>
      <c r="F58" s="52"/>
      <c r="G58" s="52"/>
      <c r="H58" s="52"/>
      <c r="I58" s="52"/>
      <c r="J58" s="52"/>
    </row>
    <row r="67" ht="15" customHeight="1"/>
  </sheetData>
  <mergeCells count="2">
    <mergeCell ref="A52:J52"/>
    <mergeCell ref="A36:B36"/>
  </mergeCells>
  <printOptions/>
  <pageMargins left="0.62" right="0.39" top="1" bottom="1" header="0.5" footer="0.5"/>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K25"/>
  <sheetViews>
    <sheetView workbookViewId="0" topLeftCell="A1">
      <selection activeCell="I23" sqref="I23"/>
    </sheetView>
  </sheetViews>
  <sheetFormatPr defaultColWidth="9.140625" defaultRowHeight="12.75"/>
  <cols>
    <col min="7" max="7" width="9.7109375" style="0" customWidth="1"/>
    <col min="8" max="8" width="1.7109375" style="0" customWidth="1"/>
    <col min="9" max="9" width="10.140625" style="0" customWidth="1"/>
    <col min="10" max="10" width="1.1484375" style="0" customWidth="1"/>
    <col min="11" max="11" width="9.8515625" style="0" customWidth="1"/>
  </cols>
  <sheetData>
    <row r="1" spans="1:11" ht="23.25" thickBot="1">
      <c r="A1" s="101" t="s">
        <v>137</v>
      </c>
      <c r="B1" s="102"/>
      <c r="C1" s="102"/>
      <c r="D1" s="102"/>
      <c r="E1" s="102"/>
      <c r="F1" s="102"/>
      <c r="G1" s="102"/>
      <c r="H1" s="102"/>
      <c r="I1" s="102"/>
      <c r="J1" s="102"/>
      <c r="K1" s="125"/>
    </row>
    <row r="2" spans="1:10" ht="15.75">
      <c r="A2" s="100" t="str">
        <f>+'Shareholders Equity'!A2</f>
        <v>Quarterly report on consolidated results for the financial quarter ended 31 March 2004</v>
      </c>
      <c r="B2" s="50"/>
      <c r="C2" s="50"/>
      <c r="D2" s="50"/>
      <c r="E2" s="50"/>
      <c r="F2" s="50"/>
      <c r="G2" s="50"/>
      <c r="H2" s="50"/>
      <c r="I2" s="50"/>
      <c r="J2" s="50"/>
    </row>
    <row r="3" spans="1:10" ht="15.75">
      <c r="A3" s="100" t="s">
        <v>145</v>
      </c>
      <c r="B3" s="50"/>
      <c r="C3" s="50"/>
      <c r="D3" s="50"/>
      <c r="E3" s="50"/>
      <c r="F3" s="50"/>
      <c r="G3" s="50"/>
      <c r="H3" s="50"/>
      <c r="I3" s="50"/>
      <c r="J3" s="50"/>
    </row>
    <row r="6" ht="18.75">
      <c r="A6" s="104" t="s">
        <v>138</v>
      </c>
    </row>
    <row r="7" ht="18.75">
      <c r="A7" s="105" t="str">
        <f>+'Shareholders Equity'!A7</f>
        <v>For The Financial Quarter Ended 31 March 2004</v>
      </c>
    </row>
    <row r="8" spans="1:11" ht="18.75">
      <c r="A8" s="105"/>
      <c r="I8" s="3" t="s">
        <v>255</v>
      </c>
      <c r="J8" s="4"/>
      <c r="K8" s="3" t="s">
        <v>147</v>
      </c>
    </row>
    <row r="9" ht="12.75">
      <c r="K9" s="122"/>
    </row>
    <row r="10" spans="9:11" ht="12.75">
      <c r="I10" s="2" t="s">
        <v>112</v>
      </c>
      <c r="K10" s="122" t="s">
        <v>1</v>
      </c>
    </row>
    <row r="11" ht="12.75">
      <c r="K11" s="123"/>
    </row>
    <row r="12" spans="1:11" ht="12.75">
      <c r="A12" s="65" t="s">
        <v>144</v>
      </c>
      <c r="C12" s="64"/>
      <c r="D12" s="64"/>
      <c r="E12" s="64"/>
      <c r="F12" s="64"/>
      <c r="I12" s="66">
        <v>133511</v>
      </c>
      <c r="K12" s="66">
        <v>68869</v>
      </c>
    </row>
    <row r="13" spans="1:11" ht="12.75">
      <c r="A13" s="65"/>
      <c r="C13" s="64"/>
      <c r="D13" s="64"/>
      <c r="E13" s="64"/>
      <c r="F13" s="64"/>
      <c r="I13" s="65"/>
      <c r="K13" s="124"/>
    </row>
    <row r="14" spans="1:11" ht="12.75">
      <c r="A14" s="65" t="s">
        <v>143</v>
      </c>
      <c r="C14" s="64"/>
      <c r="D14" s="64"/>
      <c r="E14" s="64"/>
      <c r="F14" s="64"/>
      <c r="I14" s="66">
        <v>321187</v>
      </c>
      <c r="K14" s="66">
        <v>12292</v>
      </c>
    </row>
    <row r="15" spans="1:9" ht="12.75">
      <c r="A15" s="65"/>
      <c r="C15" s="64"/>
      <c r="D15" s="64"/>
      <c r="E15" s="64"/>
      <c r="F15" s="64"/>
      <c r="I15" s="65"/>
    </row>
    <row r="16" spans="1:11" ht="12.75">
      <c r="A16" s="65" t="s">
        <v>139</v>
      </c>
      <c r="C16" s="64"/>
      <c r="D16" s="64"/>
      <c r="E16" s="64"/>
      <c r="F16" s="64"/>
      <c r="I16" s="66">
        <v>-387501</v>
      </c>
      <c r="K16" s="66">
        <v>-77915</v>
      </c>
    </row>
    <row r="17" spans="1:11" ht="12.75">
      <c r="A17" s="65"/>
      <c r="C17" s="64"/>
      <c r="D17" s="64"/>
      <c r="E17" s="64"/>
      <c r="F17" s="64"/>
      <c r="I17" s="65"/>
      <c r="K17" s="124"/>
    </row>
    <row r="18" spans="1:11" ht="12.75">
      <c r="A18" s="65" t="s">
        <v>140</v>
      </c>
      <c r="C18" s="64"/>
      <c r="D18" s="64"/>
      <c r="E18" s="64"/>
      <c r="F18" s="64"/>
      <c r="I18" s="67">
        <f>SUM(I12:I16)</f>
        <v>67197</v>
      </c>
      <c r="K18" s="67">
        <f>SUM(K12:K17)</f>
        <v>3246</v>
      </c>
    </row>
    <row r="19" spans="1:11" ht="12.75">
      <c r="A19" s="64"/>
      <c r="B19" s="65"/>
      <c r="C19" s="64"/>
      <c r="D19" s="64"/>
      <c r="E19" s="64"/>
      <c r="F19" s="64"/>
      <c r="I19" s="65"/>
      <c r="K19" s="124"/>
    </row>
    <row r="20" spans="1:11" ht="12.75">
      <c r="A20" s="64" t="s">
        <v>141</v>
      </c>
      <c r="B20" s="65"/>
      <c r="C20" s="64"/>
      <c r="D20" s="64"/>
      <c r="E20" s="64"/>
      <c r="F20" s="64"/>
      <c r="I20" s="66">
        <v>89950</v>
      </c>
      <c r="K20" s="66">
        <v>86704</v>
      </c>
    </row>
    <row r="21" spans="1:11" ht="12.75">
      <c r="A21" s="64"/>
      <c r="B21" s="65"/>
      <c r="C21" s="64"/>
      <c r="D21" s="64"/>
      <c r="E21" s="64"/>
      <c r="F21" s="64"/>
      <c r="I21" s="68"/>
      <c r="K21" s="68"/>
    </row>
    <row r="22" spans="1:11" ht="13.5" thickBot="1">
      <c r="A22" s="64" t="s">
        <v>142</v>
      </c>
      <c r="B22" s="65"/>
      <c r="C22" s="64"/>
      <c r="D22" s="64"/>
      <c r="E22" s="64"/>
      <c r="F22" s="64"/>
      <c r="I22" s="106">
        <f>SUM(I18:I20)</f>
        <v>157147</v>
      </c>
      <c r="J22" s="107"/>
      <c r="K22" s="106">
        <f>SUM(K18:K20)</f>
        <v>89950</v>
      </c>
    </row>
    <row r="23" spans="1:10" ht="13.5" thickTop="1">
      <c r="A23" s="64"/>
      <c r="B23" s="64"/>
      <c r="C23" s="64"/>
      <c r="D23" s="64"/>
      <c r="E23" s="64"/>
      <c r="F23" s="64"/>
      <c r="G23" s="64"/>
      <c r="H23" s="64"/>
      <c r="I23" s="64"/>
      <c r="J23" s="69"/>
    </row>
    <row r="25" spans="1:10" ht="35.25" customHeight="1">
      <c r="A25" s="155" t="s">
        <v>176</v>
      </c>
      <c r="B25" s="155"/>
      <c r="C25" s="155"/>
      <c r="D25" s="155"/>
      <c r="E25" s="155"/>
      <c r="F25" s="155"/>
      <c r="G25" s="155"/>
      <c r="H25" s="155"/>
      <c r="I25" s="155"/>
      <c r="J25" s="155"/>
    </row>
  </sheetData>
  <mergeCells count="1">
    <mergeCell ref="A25:J25"/>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31"/>
  <dimension ref="A1:N225"/>
  <sheetViews>
    <sheetView showGridLines="0" tabSelected="1" zoomScale="90" zoomScaleNormal="90" workbookViewId="0" topLeftCell="A156">
      <selection activeCell="B171" sqref="B171:K171"/>
    </sheetView>
  </sheetViews>
  <sheetFormatPr defaultColWidth="9.140625" defaultRowHeight="12.75"/>
  <cols>
    <col min="1" max="1" width="4.7109375" style="71" customWidth="1"/>
    <col min="2" max="2" width="10.140625" style="71" bestFit="1" customWidth="1"/>
    <col min="3" max="3" width="9.140625" style="71" customWidth="1"/>
    <col min="4" max="4" width="13.140625" style="71" customWidth="1"/>
    <col min="5" max="5" width="11.57421875" style="71" customWidth="1"/>
    <col min="6" max="6" width="10.57421875" style="71" customWidth="1"/>
    <col min="7" max="7" width="9.7109375" style="71" customWidth="1"/>
    <col min="8" max="8" width="13.140625" style="71" customWidth="1"/>
    <col min="9" max="9" width="12.00390625" style="71" customWidth="1"/>
    <col min="10" max="10" width="13.140625" style="71" customWidth="1"/>
    <col min="11" max="11" width="11.57421875" style="71" customWidth="1"/>
    <col min="12" max="16384" width="9.140625" style="71" customWidth="1"/>
  </cols>
  <sheetData>
    <row r="1" ht="18.75">
      <c r="A1" s="70" t="s">
        <v>77</v>
      </c>
    </row>
    <row r="2" ht="18.75">
      <c r="A2" s="70"/>
    </row>
    <row r="3" ht="14.25">
      <c r="A3" s="72" t="s">
        <v>249</v>
      </c>
    </row>
    <row r="5" spans="1:11" ht="12.75">
      <c r="A5" s="73" t="s">
        <v>78</v>
      </c>
      <c r="B5" s="74"/>
      <c r="C5" s="74"/>
      <c r="D5" s="74"/>
      <c r="E5" s="74"/>
      <c r="F5" s="74"/>
      <c r="G5" s="74"/>
      <c r="H5" s="74"/>
      <c r="I5" s="74"/>
      <c r="J5" s="74"/>
      <c r="K5" s="74"/>
    </row>
    <row r="6" spans="1:11" ht="12.75">
      <c r="A6" s="74"/>
      <c r="B6" s="74"/>
      <c r="C6" s="74"/>
      <c r="D6" s="74"/>
      <c r="E6" s="74"/>
      <c r="F6" s="74"/>
      <c r="G6" s="74"/>
      <c r="H6" s="74"/>
      <c r="I6" s="74"/>
      <c r="J6" s="74"/>
      <c r="K6" s="74"/>
    </row>
    <row r="7" spans="1:11" ht="12.75">
      <c r="A7" s="75" t="s">
        <v>79</v>
      </c>
      <c r="B7" s="74"/>
      <c r="C7" s="74"/>
      <c r="D7" s="74"/>
      <c r="E7" s="74"/>
      <c r="F7" s="74"/>
      <c r="G7" s="74"/>
      <c r="H7" s="74"/>
      <c r="I7" s="74"/>
      <c r="J7" s="74"/>
      <c r="K7" s="74"/>
    </row>
    <row r="8" spans="1:11" ht="24.75" customHeight="1">
      <c r="A8" s="75"/>
      <c r="B8" s="164" t="s">
        <v>183</v>
      </c>
      <c r="C8" s="165"/>
      <c r="D8" s="165"/>
      <c r="E8" s="165"/>
      <c r="F8" s="165"/>
      <c r="G8" s="165"/>
      <c r="H8" s="165"/>
      <c r="I8" s="165"/>
      <c r="J8" s="165"/>
      <c r="K8" s="165"/>
    </row>
    <row r="9" spans="1:11" ht="5.25" customHeight="1">
      <c r="A9" s="75"/>
      <c r="B9" s="97"/>
      <c r="C9" s="142"/>
      <c r="D9" s="142"/>
      <c r="E9" s="142"/>
      <c r="F9" s="142"/>
      <c r="G9" s="142"/>
      <c r="H9" s="142"/>
      <c r="I9" s="142"/>
      <c r="J9" s="142"/>
      <c r="K9" s="142"/>
    </row>
    <row r="10" spans="1:11" ht="15.75" customHeight="1">
      <c r="A10" s="75"/>
      <c r="B10" s="164" t="s">
        <v>208</v>
      </c>
      <c r="C10" s="165"/>
      <c r="D10" s="165"/>
      <c r="E10" s="165"/>
      <c r="F10" s="165"/>
      <c r="G10" s="165"/>
      <c r="H10" s="165"/>
      <c r="I10" s="165"/>
      <c r="J10" s="165"/>
      <c r="K10" s="165"/>
    </row>
    <row r="11" spans="1:11" ht="7.5" customHeight="1">
      <c r="A11" s="75"/>
      <c r="B11" s="74"/>
      <c r="C11" s="74"/>
      <c r="D11" s="74"/>
      <c r="E11" s="74"/>
      <c r="F11" s="74"/>
      <c r="G11" s="74"/>
      <c r="H11" s="74"/>
      <c r="I11" s="74"/>
      <c r="J11" s="74"/>
      <c r="K11" s="74"/>
    </row>
    <row r="12" spans="2:11" ht="40.5" customHeight="1">
      <c r="B12" s="164" t="s">
        <v>232</v>
      </c>
      <c r="C12" s="165"/>
      <c r="D12" s="165"/>
      <c r="E12" s="165"/>
      <c r="F12" s="165"/>
      <c r="G12" s="165"/>
      <c r="H12" s="165"/>
      <c r="I12" s="165"/>
      <c r="J12" s="165"/>
      <c r="K12" s="165"/>
    </row>
    <row r="13" spans="2:11" ht="6" customHeight="1">
      <c r="B13" s="97"/>
      <c r="C13" s="142"/>
      <c r="D13" s="142"/>
      <c r="E13" s="142"/>
      <c r="F13" s="142"/>
      <c r="G13" s="142"/>
      <c r="H13" s="142"/>
      <c r="I13" s="142"/>
      <c r="J13" s="142"/>
      <c r="K13" s="142"/>
    </row>
    <row r="14" spans="2:11" ht="27" customHeight="1">
      <c r="B14" s="164" t="s">
        <v>233</v>
      </c>
      <c r="C14" s="165"/>
      <c r="D14" s="165"/>
      <c r="E14" s="165"/>
      <c r="F14" s="165"/>
      <c r="G14" s="165"/>
      <c r="H14" s="165"/>
      <c r="I14" s="165"/>
      <c r="J14" s="165"/>
      <c r="K14" s="165"/>
    </row>
    <row r="15" spans="1:11" ht="12.75">
      <c r="A15" s="74"/>
      <c r="B15" s="97"/>
      <c r="C15" s="97"/>
      <c r="D15" s="97"/>
      <c r="E15" s="97"/>
      <c r="F15" s="97"/>
      <c r="G15" s="97"/>
      <c r="H15" s="97"/>
      <c r="I15" s="97"/>
      <c r="J15" s="97"/>
      <c r="K15" s="97"/>
    </row>
    <row r="16" spans="1:11" ht="12.75">
      <c r="A16" s="75" t="s">
        <v>110</v>
      </c>
      <c r="B16" s="74"/>
      <c r="C16" s="74"/>
      <c r="D16" s="74"/>
      <c r="E16" s="74"/>
      <c r="F16" s="74"/>
      <c r="G16" s="74"/>
      <c r="H16" s="74"/>
      <c r="I16" s="74"/>
      <c r="J16" s="74"/>
      <c r="K16" s="74"/>
    </row>
    <row r="17" spans="1:11" ht="12.75">
      <c r="A17" s="74"/>
      <c r="B17" s="164" t="s">
        <v>184</v>
      </c>
      <c r="C17" s="164"/>
      <c r="D17" s="164"/>
      <c r="E17" s="164"/>
      <c r="F17" s="164"/>
      <c r="G17" s="164"/>
      <c r="H17" s="164"/>
      <c r="I17" s="164"/>
      <c r="J17" s="164"/>
      <c r="K17" s="97"/>
    </row>
    <row r="18" spans="1:11" ht="12.75">
      <c r="A18" s="74"/>
      <c r="B18" s="74"/>
      <c r="C18" s="74"/>
      <c r="D18" s="74"/>
      <c r="E18" s="74"/>
      <c r="F18" s="74"/>
      <c r="G18" s="74"/>
      <c r="H18" s="74"/>
      <c r="I18" s="74"/>
      <c r="J18" s="74"/>
      <c r="K18" s="74"/>
    </row>
    <row r="19" spans="1:11" ht="12.75">
      <c r="A19" s="75" t="s">
        <v>80</v>
      </c>
      <c r="B19" s="74"/>
      <c r="C19" s="74"/>
      <c r="D19" s="74"/>
      <c r="E19" s="74"/>
      <c r="F19" s="74"/>
      <c r="G19" s="74"/>
      <c r="H19" s="74"/>
      <c r="I19" s="74"/>
      <c r="J19" s="74"/>
      <c r="K19" s="74"/>
    </row>
    <row r="20" spans="2:11" ht="12.75">
      <c r="B20" s="74" t="s">
        <v>133</v>
      </c>
      <c r="C20" s="74"/>
      <c r="D20" s="74"/>
      <c r="E20" s="74"/>
      <c r="F20" s="74"/>
      <c r="G20" s="74"/>
      <c r="H20" s="74"/>
      <c r="I20" s="74"/>
      <c r="J20" s="74"/>
      <c r="K20" s="74"/>
    </row>
    <row r="21" spans="1:11" ht="12.75">
      <c r="A21" s="74"/>
      <c r="B21" s="74"/>
      <c r="C21" s="74"/>
      <c r="D21" s="74"/>
      <c r="E21" s="74"/>
      <c r="F21" s="74"/>
      <c r="G21" s="74"/>
      <c r="H21" s="74"/>
      <c r="I21" s="74"/>
      <c r="J21" s="74"/>
      <c r="K21" s="74"/>
    </row>
    <row r="22" spans="1:11" ht="12.75">
      <c r="A22" s="75" t="s">
        <v>81</v>
      </c>
      <c r="B22" s="74"/>
      <c r="C22" s="74"/>
      <c r="D22" s="74"/>
      <c r="E22" s="74"/>
      <c r="F22" s="74"/>
      <c r="G22" s="74"/>
      <c r="H22" s="74"/>
      <c r="I22" s="74"/>
      <c r="J22" s="74"/>
      <c r="K22" s="74"/>
    </row>
    <row r="23" spans="2:11" ht="12.75">
      <c r="B23" s="164" t="s">
        <v>236</v>
      </c>
      <c r="C23" s="164"/>
      <c r="D23" s="164"/>
      <c r="E23" s="164"/>
      <c r="F23" s="164"/>
      <c r="G23" s="164"/>
      <c r="H23" s="164"/>
      <c r="I23" s="164"/>
      <c r="J23" s="164"/>
      <c r="K23" s="97"/>
    </row>
    <row r="24" spans="1:11" ht="12.75">
      <c r="A24" s="74"/>
      <c r="B24" s="74"/>
      <c r="C24" s="74"/>
      <c r="D24" s="74"/>
      <c r="E24" s="74"/>
      <c r="F24" s="74"/>
      <c r="G24" s="74"/>
      <c r="H24" s="74"/>
      <c r="I24" s="74"/>
      <c r="J24" s="74"/>
      <c r="K24" s="74"/>
    </row>
    <row r="25" spans="1:11" ht="12.75">
      <c r="A25" s="75" t="s">
        <v>82</v>
      </c>
      <c r="B25" s="74"/>
      <c r="C25" s="74"/>
      <c r="D25" s="74"/>
      <c r="E25" s="74"/>
      <c r="F25" s="74"/>
      <c r="G25" s="74"/>
      <c r="H25" s="74"/>
      <c r="I25" s="74"/>
      <c r="J25" s="74"/>
      <c r="K25" s="74"/>
    </row>
    <row r="26" spans="1:11" ht="29.25" customHeight="1">
      <c r="A26" s="74"/>
      <c r="B26" s="164" t="s">
        <v>134</v>
      </c>
      <c r="C26" s="165"/>
      <c r="D26" s="165"/>
      <c r="E26" s="165"/>
      <c r="F26" s="165"/>
      <c r="G26" s="165"/>
      <c r="H26" s="165"/>
      <c r="I26" s="165"/>
      <c r="J26" s="165"/>
      <c r="K26" s="165"/>
    </row>
    <row r="27" spans="1:11" ht="12.75">
      <c r="A27" s="74"/>
      <c r="B27" s="74"/>
      <c r="C27" s="74"/>
      <c r="D27" s="74"/>
      <c r="E27" s="74"/>
      <c r="F27" s="74"/>
      <c r="G27" s="74"/>
      <c r="H27" s="74"/>
      <c r="I27" s="74"/>
      <c r="J27" s="74"/>
      <c r="K27" s="74"/>
    </row>
    <row r="28" spans="1:11" ht="12.75">
      <c r="A28" s="75" t="s">
        <v>83</v>
      </c>
      <c r="B28" s="74"/>
      <c r="C28" s="74"/>
      <c r="D28" s="74"/>
      <c r="E28" s="74"/>
      <c r="F28" s="74"/>
      <c r="G28" s="74"/>
      <c r="H28" s="74"/>
      <c r="I28" s="74"/>
      <c r="J28" s="74"/>
      <c r="K28" s="74"/>
    </row>
    <row r="29" spans="2:11" ht="25.5" customHeight="1">
      <c r="B29" s="164" t="s">
        <v>227</v>
      </c>
      <c r="C29" s="165"/>
      <c r="D29" s="165"/>
      <c r="E29" s="165"/>
      <c r="F29" s="165"/>
      <c r="G29" s="165"/>
      <c r="H29" s="165"/>
      <c r="I29" s="165"/>
      <c r="J29" s="165"/>
      <c r="K29" s="165"/>
    </row>
    <row r="30" spans="2:11" ht="23.25" customHeight="1">
      <c r="B30" s="164" t="s">
        <v>250</v>
      </c>
      <c r="C30" s="165"/>
      <c r="D30" s="165"/>
      <c r="E30" s="165"/>
      <c r="F30" s="165"/>
      <c r="G30" s="165"/>
      <c r="H30" s="165"/>
      <c r="I30" s="165"/>
      <c r="J30" s="165"/>
      <c r="K30" s="165"/>
    </row>
    <row r="31" spans="2:11" ht="30.75" customHeight="1">
      <c r="B31" s="164" t="s">
        <v>219</v>
      </c>
      <c r="C31" s="165"/>
      <c r="D31" s="165"/>
      <c r="E31" s="165"/>
      <c r="F31" s="165"/>
      <c r="G31" s="165"/>
      <c r="H31" s="165"/>
      <c r="I31" s="165"/>
      <c r="J31" s="165"/>
      <c r="K31" s="165"/>
    </row>
    <row r="32" spans="2:11" ht="66" customHeight="1">
      <c r="B32" s="164" t="s">
        <v>284</v>
      </c>
      <c r="C32" s="165"/>
      <c r="D32" s="165"/>
      <c r="E32" s="165"/>
      <c r="F32" s="165"/>
      <c r="G32" s="165"/>
      <c r="H32" s="165"/>
      <c r="I32" s="165"/>
      <c r="J32" s="165"/>
      <c r="K32" s="165"/>
    </row>
    <row r="33" spans="1:11" ht="12.75">
      <c r="A33" s="74"/>
      <c r="B33" s="74"/>
      <c r="C33" s="74"/>
      <c r="D33" s="74"/>
      <c r="E33" s="74"/>
      <c r="F33" s="74"/>
      <c r="G33" s="74"/>
      <c r="H33" s="74"/>
      <c r="I33" s="74"/>
      <c r="J33" s="74"/>
      <c r="K33" s="74"/>
    </row>
    <row r="34" spans="1:14" ht="15.75" customHeight="1">
      <c r="A34" s="75" t="s">
        <v>84</v>
      </c>
      <c r="B34" s="74"/>
      <c r="C34" s="74"/>
      <c r="D34" s="74"/>
      <c r="E34" s="74"/>
      <c r="F34" s="74"/>
      <c r="G34" s="74"/>
      <c r="H34" s="74"/>
      <c r="I34" s="74"/>
      <c r="J34" s="74"/>
      <c r="K34" s="74"/>
      <c r="L34" s="74"/>
      <c r="M34" s="74"/>
      <c r="N34" s="74"/>
    </row>
    <row r="35" spans="1:14" ht="12.75" customHeight="1">
      <c r="A35" s="74"/>
      <c r="B35" s="159"/>
      <c r="C35" s="159"/>
      <c r="D35" s="159"/>
      <c r="E35" s="159"/>
      <c r="F35" s="159"/>
      <c r="G35" s="159"/>
      <c r="H35" s="159"/>
      <c r="I35" s="159"/>
      <c r="J35" s="159"/>
      <c r="K35" s="159"/>
      <c r="L35" s="74"/>
      <c r="M35" s="74"/>
      <c r="N35" s="74"/>
    </row>
    <row r="36" spans="1:14" ht="12.75" customHeight="1">
      <c r="A36" s="74"/>
      <c r="B36" s="76"/>
      <c r="C36" s="76"/>
      <c r="D36" s="76"/>
      <c r="E36" s="76"/>
      <c r="F36" s="76"/>
      <c r="G36" s="76"/>
      <c r="H36" s="77"/>
      <c r="I36" s="77" t="s">
        <v>220</v>
      </c>
      <c r="J36" s="77" t="s">
        <v>221</v>
      </c>
      <c r="K36" s="76"/>
      <c r="L36" s="74"/>
      <c r="M36" s="74"/>
      <c r="N36" s="74"/>
    </row>
    <row r="37" spans="1:14" ht="12.75" customHeight="1">
      <c r="A37" s="74"/>
      <c r="B37" s="76"/>
      <c r="C37" s="76"/>
      <c r="D37" s="76"/>
      <c r="E37" s="76"/>
      <c r="F37" s="76"/>
      <c r="G37" s="76"/>
      <c r="H37" s="77"/>
      <c r="I37" s="77" t="s">
        <v>94</v>
      </c>
      <c r="J37" s="77" t="s">
        <v>95</v>
      </c>
      <c r="K37" s="76"/>
      <c r="L37" s="74"/>
      <c r="M37" s="74"/>
      <c r="N37" s="74"/>
    </row>
    <row r="38" spans="1:14" ht="12.75" customHeight="1">
      <c r="A38" s="74"/>
      <c r="B38" s="76"/>
      <c r="C38" s="76"/>
      <c r="D38" s="76"/>
      <c r="E38" s="76"/>
      <c r="F38" s="76"/>
      <c r="G38" s="76"/>
      <c r="H38" s="132"/>
      <c r="I38" s="132" t="s">
        <v>1</v>
      </c>
      <c r="J38" s="132" t="s">
        <v>1</v>
      </c>
      <c r="K38" s="76"/>
      <c r="L38" s="74"/>
      <c r="M38" s="74"/>
      <c r="N38" s="74"/>
    </row>
    <row r="39" spans="1:14" ht="12.75">
      <c r="A39" s="74"/>
      <c r="B39" s="74" t="s">
        <v>222</v>
      </c>
      <c r="C39" s="74"/>
      <c r="D39" s="74"/>
      <c r="E39" s="74"/>
      <c r="F39" s="74"/>
      <c r="G39" s="74"/>
      <c r="H39" s="74"/>
      <c r="I39" s="74"/>
      <c r="J39" s="74"/>
      <c r="K39" s="74"/>
      <c r="L39" s="74"/>
      <c r="M39" s="74"/>
      <c r="N39" s="74"/>
    </row>
    <row r="40" spans="1:14" ht="12.75">
      <c r="A40" s="74"/>
      <c r="B40" s="74" t="s">
        <v>224</v>
      </c>
      <c r="C40" s="74"/>
      <c r="D40" s="74"/>
      <c r="E40" s="74"/>
      <c r="F40" s="74"/>
      <c r="G40" s="74"/>
      <c r="H40" s="74"/>
      <c r="I40" s="37">
        <v>7865</v>
      </c>
      <c r="J40" s="74"/>
      <c r="K40" s="74"/>
      <c r="L40" s="74"/>
      <c r="M40" s="74"/>
      <c r="N40" s="74"/>
    </row>
    <row r="41" spans="1:14" ht="13.5" thickBot="1">
      <c r="A41" s="74"/>
      <c r="B41" s="74" t="s">
        <v>223</v>
      </c>
      <c r="C41" s="74"/>
      <c r="D41" s="74"/>
      <c r="E41" s="74"/>
      <c r="F41" s="74"/>
      <c r="G41" s="74"/>
      <c r="H41" s="74"/>
      <c r="I41" s="133"/>
      <c r="J41" s="134">
        <v>7775</v>
      </c>
      <c r="K41" s="74"/>
      <c r="L41" s="74"/>
      <c r="M41" s="74"/>
      <c r="N41" s="74"/>
    </row>
    <row r="42" spans="1:14" ht="12.75">
      <c r="A42" s="74"/>
      <c r="B42" s="74"/>
      <c r="C42" s="74"/>
      <c r="D42" s="74"/>
      <c r="E42" s="74"/>
      <c r="F42" s="74"/>
      <c r="G42" s="74"/>
      <c r="H42" s="74"/>
      <c r="I42" s="135"/>
      <c r="J42" s="74"/>
      <c r="K42" s="74"/>
      <c r="L42" s="74"/>
      <c r="M42" s="74"/>
      <c r="N42" s="74"/>
    </row>
    <row r="43" spans="1:11" ht="12.75">
      <c r="A43" s="73" t="s">
        <v>78</v>
      </c>
      <c r="B43" s="74"/>
      <c r="C43" s="74"/>
      <c r="D43" s="74"/>
      <c r="E43" s="74"/>
      <c r="F43" s="74"/>
      <c r="G43" s="74"/>
      <c r="H43" s="74"/>
      <c r="I43" s="74"/>
      <c r="J43" s="74"/>
      <c r="K43" s="74"/>
    </row>
    <row r="44" spans="1:11" ht="12.75">
      <c r="A44" s="74"/>
      <c r="B44" s="74"/>
      <c r="C44" s="74"/>
      <c r="D44" s="74"/>
      <c r="E44" s="74"/>
      <c r="F44" s="74"/>
      <c r="G44" s="74"/>
      <c r="H44" s="74"/>
      <c r="I44" s="74"/>
      <c r="J44" s="74"/>
      <c r="K44" s="74"/>
    </row>
    <row r="45" spans="1:11" ht="12.75">
      <c r="A45" s="75" t="s">
        <v>85</v>
      </c>
      <c r="B45" s="74"/>
      <c r="C45" s="74"/>
      <c r="D45" s="74"/>
      <c r="E45" s="74"/>
      <c r="F45" s="74"/>
      <c r="G45" s="74"/>
      <c r="H45" s="74"/>
      <c r="I45" s="74"/>
      <c r="J45" s="74"/>
      <c r="K45" s="74"/>
    </row>
    <row r="46" spans="1:11" ht="12.75">
      <c r="A46" s="74"/>
      <c r="B46" s="74"/>
      <c r="C46" s="74"/>
      <c r="D46" s="74"/>
      <c r="E46" s="74"/>
      <c r="F46" s="74"/>
      <c r="G46" s="74"/>
      <c r="H46" s="74"/>
      <c r="I46" s="74"/>
      <c r="J46" s="74"/>
      <c r="K46" s="74"/>
    </row>
    <row r="47" spans="2:10" ht="12.75">
      <c r="B47" s="73" t="s">
        <v>86</v>
      </c>
      <c r="G47" s="74"/>
      <c r="H47" s="74"/>
      <c r="I47" s="77"/>
      <c r="J47" s="77"/>
    </row>
    <row r="48" spans="2:10" ht="12.75">
      <c r="B48" s="73"/>
      <c r="G48" s="74"/>
      <c r="H48" s="74"/>
      <c r="I48" s="77"/>
      <c r="J48" s="77"/>
    </row>
    <row r="49" spans="2:11" ht="12.75">
      <c r="B49" s="143" t="s">
        <v>273</v>
      </c>
      <c r="C49" s="94"/>
      <c r="D49" s="94"/>
      <c r="E49" s="144" t="s">
        <v>114</v>
      </c>
      <c r="F49" s="144" t="s">
        <v>115</v>
      </c>
      <c r="G49" s="144"/>
      <c r="H49" s="144"/>
      <c r="I49" s="144"/>
      <c r="J49" s="144"/>
      <c r="K49" s="144"/>
    </row>
    <row r="50" spans="2:11" ht="12.75">
      <c r="B50" s="94"/>
      <c r="C50" s="94"/>
      <c r="D50" s="94"/>
      <c r="E50" s="144" t="s">
        <v>116</v>
      </c>
      <c r="F50" s="144" t="s">
        <v>116</v>
      </c>
      <c r="G50" s="144" t="s">
        <v>117</v>
      </c>
      <c r="H50" s="144"/>
      <c r="I50" s="144" t="s">
        <v>118</v>
      </c>
      <c r="J50" s="144"/>
      <c r="K50" s="144"/>
    </row>
    <row r="51" spans="2:11" ht="12.75">
      <c r="B51" s="94"/>
      <c r="C51" s="94"/>
      <c r="D51" s="94"/>
      <c r="E51" s="144" t="s">
        <v>119</v>
      </c>
      <c r="F51" s="144" t="s">
        <v>152</v>
      </c>
      <c r="G51" s="144" t="s">
        <v>120</v>
      </c>
      <c r="H51" s="144" t="s">
        <v>148</v>
      </c>
      <c r="I51" s="144" t="s">
        <v>121</v>
      </c>
      <c r="J51" s="144" t="s">
        <v>122</v>
      </c>
      <c r="K51" s="144" t="s">
        <v>123</v>
      </c>
    </row>
    <row r="52" spans="2:11" ht="12.75">
      <c r="B52" s="145"/>
      <c r="C52" s="94"/>
      <c r="D52" s="94"/>
      <c r="E52" s="144" t="s">
        <v>1</v>
      </c>
      <c r="F52" s="144" t="s">
        <v>1</v>
      </c>
      <c r="G52" s="144" t="s">
        <v>1</v>
      </c>
      <c r="H52" s="144" t="s">
        <v>1</v>
      </c>
      <c r="I52" s="144" t="s">
        <v>1</v>
      </c>
      <c r="J52" s="144" t="s">
        <v>1</v>
      </c>
      <c r="K52" s="144" t="s">
        <v>1</v>
      </c>
    </row>
    <row r="53" spans="2:11" ht="12.75">
      <c r="B53" s="146" t="s">
        <v>49</v>
      </c>
      <c r="C53" s="94"/>
      <c r="D53" s="94"/>
      <c r="E53" s="94"/>
      <c r="F53" s="94"/>
      <c r="G53" s="94"/>
      <c r="H53" s="94"/>
      <c r="I53" s="94"/>
      <c r="J53" s="94"/>
      <c r="K53" s="94"/>
    </row>
    <row r="54" spans="2:11" ht="12.75">
      <c r="B54" s="94"/>
      <c r="C54" s="94"/>
      <c r="D54" s="94"/>
      <c r="E54" s="94"/>
      <c r="F54" s="94"/>
      <c r="G54" s="94"/>
      <c r="H54" s="94"/>
      <c r="I54" s="94"/>
      <c r="J54" s="94"/>
      <c r="K54" s="94"/>
    </row>
    <row r="55" spans="2:11" ht="12.75">
      <c r="B55" s="94" t="s">
        <v>124</v>
      </c>
      <c r="C55" s="94"/>
      <c r="D55" s="94"/>
      <c r="E55" s="95">
        <v>388727</v>
      </c>
      <c r="F55" s="95">
        <v>0</v>
      </c>
      <c r="G55" s="95">
        <v>14879</v>
      </c>
      <c r="H55" s="95">
        <v>151527</v>
      </c>
      <c r="I55" s="93">
        <v>23206</v>
      </c>
      <c r="J55" s="147" t="s">
        <v>125</v>
      </c>
      <c r="K55" s="95">
        <f>SUM(E55:J55)</f>
        <v>578339</v>
      </c>
    </row>
    <row r="56" spans="2:11" ht="12.75">
      <c r="B56" s="94" t="s">
        <v>126</v>
      </c>
      <c r="C56" s="94"/>
      <c r="D56" s="94"/>
      <c r="E56" s="93" t="s">
        <v>125</v>
      </c>
      <c r="F56" s="95">
        <v>1058</v>
      </c>
      <c r="G56" s="95">
        <v>64970</v>
      </c>
      <c r="H56" s="93" t="s">
        <v>125</v>
      </c>
      <c r="I56" s="93" t="s">
        <v>125</v>
      </c>
      <c r="J56" s="147">
        <v>-66028</v>
      </c>
      <c r="K56" s="95">
        <f>SUM(E56:J56)</f>
        <v>0</v>
      </c>
    </row>
    <row r="57" spans="2:11" ht="13.5" thickBot="1">
      <c r="B57" s="94" t="s">
        <v>127</v>
      </c>
      <c r="C57" s="94"/>
      <c r="D57" s="94"/>
      <c r="E57" s="148">
        <f aca="true" t="shared" si="0" ref="E57:K57">SUM(E55:E56)</f>
        <v>388727</v>
      </c>
      <c r="F57" s="148">
        <f t="shared" si="0"/>
        <v>1058</v>
      </c>
      <c r="G57" s="148">
        <f t="shared" si="0"/>
        <v>79849</v>
      </c>
      <c r="H57" s="148">
        <f t="shared" si="0"/>
        <v>151527</v>
      </c>
      <c r="I57" s="148">
        <f t="shared" si="0"/>
        <v>23206</v>
      </c>
      <c r="J57" s="148">
        <f t="shared" si="0"/>
        <v>-66028</v>
      </c>
      <c r="K57" s="149">
        <f t="shared" si="0"/>
        <v>578339</v>
      </c>
    </row>
    <row r="58" spans="2:11" ht="12.75">
      <c r="B58" s="94"/>
      <c r="C58" s="94"/>
      <c r="D58" s="94"/>
      <c r="E58" s="150"/>
      <c r="F58" s="150"/>
      <c r="G58" s="150"/>
      <c r="H58" s="150"/>
      <c r="I58" s="150"/>
      <c r="J58" s="150"/>
      <c r="K58" s="151"/>
    </row>
    <row r="59" spans="2:11" ht="12.75">
      <c r="B59" s="94"/>
      <c r="C59" s="94"/>
      <c r="D59" s="94"/>
      <c r="E59" s="95"/>
      <c r="F59" s="95"/>
      <c r="G59" s="95"/>
      <c r="H59" s="95"/>
      <c r="I59" s="95"/>
      <c r="J59" s="95"/>
      <c r="K59" s="95"/>
    </row>
    <row r="60" spans="2:11" ht="12.75">
      <c r="B60" s="146" t="s">
        <v>128</v>
      </c>
      <c r="C60" s="94"/>
      <c r="D60" s="94"/>
      <c r="E60" s="95"/>
      <c r="F60" s="95"/>
      <c r="G60" s="95"/>
      <c r="H60" s="95"/>
      <c r="I60" s="95"/>
      <c r="J60" s="95"/>
      <c r="K60" s="95"/>
    </row>
    <row r="61" spans="2:11" ht="12.75">
      <c r="B61" s="94"/>
      <c r="C61" s="94"/>
      <c r="D61" s="94"/>
      <c r="E61" s="95"/>
      <c r="F61" s="95"/>
      <c r="G61" s="95"/>
      <c r="H61" s="95"/>
      <c r="I61" s="95"/>
      <c r="J61" s="95"/>
      <c r="K61" s="95"/>
    </row>
    <row r="62" spans="2:11" ht="13.5" thickBot="1">
      <c r="B62" s="94" t="s">
        <v>132</v>
      </c>
      <c r="C62" s="94"/>
      <c r="D62" s="94"/>
      <c r="E62" s="95">
        <v>24368</v>
      </c>
      <c r="F62" s="152">
        <v>238</v>
      </c>
      <c r="G62" s="95">
        <v>133088</v>
      </c>
      <c r="H62" s="95">
        <v>109656</v>
      </c>
      <c r="I62" s="93">
        <v>6810</v>
      </c>
      <c r="J62" s="93" t="s">
        <v>125</v>
      </c>
      <c r="K62" s="152">
        <f>SUM(E62:J62)</f>
        <v>274160</v>
      </c>
    </row>
    <row r="63" spans="2:11" ht="12.75">
      <c r="B63" s="94" t="s">
        <v>129</v>
      </c>
      <c r="C63" s="94"/>
      <c r="D63" s="94"/>
      <c r="E63" s="150">
        <v>-3377</v>
      </c>
      <c r="F63" s="95">
        <v>-3</v>
      </c>
      <c r="G63" s="150">
        <v>-16016</v>
      </c>
      <c r="H63" s="150">
        <v>-21970</v>
      </c>
      <c r="I63" s="150">
        <v>-389</v>
      </c>
      <c r="J63" s="150">
        <v>1690</v>
      </c>
      <c r="K63" s="95">
        <f>SUM(E63:J63)</f>
        <v>-40065</v>
      </c>
    </row>
    <row r="64" spans="2:11" ht="12.75">
      <c r="B64" s="94" t="s">
        <v>130</v>
      </c>
      <c r="C64" s="94"/>
      <c r="D64" s="94"/>
      <c r="E64" s="153">
        <v>-885</v>
      </c>
      <c r="F64" s="153">
        <v>-501</v>
      </c>
      <c r="G64" s="153">
        <v>-8431</v>
      </c>
      <c r="H64" s="153">
        <v>-18971</v>
      </c>
      <c r="I64" s="153">
        <v>-2960</v>
      </c>
      <c r="J64" s="153">
        <v>2502</v>
      </c>
      <c r="K64" s="95">
        <f>SUM(E64:J64)</f>
        <v>-29246</v>
      </c>
    </row>
    <row r="65" spans="2:11" ht="12.75">
      <c r="B65" s="94" t="s">
        <v>131</v>
      </c>
      <c r="C65" s="94"/>
      <c r="D65" s="94"/>
      <c r="E65" s="93">
        <v>-5449</v>
      </c>
      <c r="F65" s="95">
        <v>-1131</v>
      </c>
      <c r="G65" s="93" t="s">
        <v>125</v>
      </c>
      <c r="H65" s="93" t="s">
        <v>125</v>
      </c>
      <c r="I65" s="95">
        <v>21353</v>
      </c>
      <c r="J65" s="93" t="s">
        <v>125</v>
      </c>
      <c r="K65" s="95">
        <f>SUM(E65:J65)</f>
        <v>14773</v>
      </c>
    </row>
    <row r="66" spans="2:11" ht="12.75">
      <c r="B66" s="94" t="s">
        <v>55</v>
      </c>
      <c r="C66" s="94"/>
      <c r="D66" s="94"/>
      <c r="E66" s="95"/>
      <c r="F66" s="95"/>
      <c r="G66" s="95"/>
      <c r="H66" s="95"/>
      <c r="I66" s="95"/>
      <c r="J66" s="95"/>
      <c r="K66" s="95">
        <v>-51515</v>
      </c>
    </row>
    <row r="67" spans="2:11" ht="12.75">
      <c r="B67" s="94" t="s">
        <v>57</v>
      </c>
      <c r="C67" s="94"/>
      <c r="D67" s="94"/>
      <c r="E67" s="95"/>
      <c r="F67" s="95"/>
      <c r="G67" s="95"/>
      <c r="H67" s="95"/>
      <c r="I67" s="95"/>
      <c r="J67" s="95"/>
      <c r="K67" s="95">
        <v>-6153</v>
      </c>
    </row>
    <row r="68" spans="2:11" ht="13.5" thickBot="1">
      <c r="B68" s="94" t="s">
        <v>278</v>
      </c>
      <c r="C68" s="94"/>
      <c r="D68" s="94"/>
      <c r="E68" s="95"/>
      <c r="F68" s="95"/>
      <c r="G68" s="95"/>
      <c r="H68" s="95"/>
      <c r="I68" s="95"/>
      <c r="J68" s="95"/>
      <c r="K68" s="148">
        <f>SUM(K62:K67)</f>
        <v>161954</v>
      </c>
    </row>
    <row r="69" spans="2:11" ht="12.75">
      <c r="B69" s="94"/>
      <c r="C69" s="94"/>
      <c r="D69" s="94"/>
      <c r="E69" s="95"/>
      <c r="F69" s="95"/>
      <c r="G69" s="95"/>
      <c r="H69" s="95"/>
      <c r="I69" s="95"/>
      <c r="J69" s="95"/>
      <c r="K69" s="150"/>
    </row>
    <row r="70" spans="1:11" ht="12.75">
      <c r="A70" s="75" t="s">
        <v>160</v>
      </c>
      <c r="B70" s="74"/>
      <c r="C70" s="74"/>
      <c r="D70" s="74"/>
      <c r="E70" s="74"/>
      <c r="F70" s="74"/>
      <c r="G70" s="74"/>
      <c r="H70" s="74"/>
      <c r="I70" s="74"/>
      <c r="J70" s="74"/>
      <c r="K70" s="74"/>
    </row>
    <row r="71" spans="1:11" ht="12.75">
      <c r="A71" s="74"/>
      <c r="B71" s="159" t="s">
        <v>185</v>
      </c>
      <c r="C71" s="159"/>
      <c r="D71" s="159"/>
      <c r="E71" s="159"/>
      <c r="F71" s="159"/>
      <c r="G71" s="159"/>
      <c r="H71" s="159"/>
      <c r="I71" s="159"/>
      <c r="J71" s="159"/>
      <c r="K71" s="159"/>
    </row>
    <row r="72" spans="1:11" ht="12.75">
      <c r="A72" s="74"/>
      <c r="B72" s="74"/>
      <c r="C72" s="74"/>
      <c r="D72" s="74"/>
      <c r="E72" s="74"/>
      <c r="F72" s="74"/>
      <c r="G72" s="74"/>
      <c r="H72" s="74"/>
      <c r="I72" s="74"/>
      <c r="J72" s="74"/>
      <c r="K72" s="74"/>
    </row>
    <row r="73" spans="1:11" ht="15" customHeight="1">
      <c r="A73" s="73" t="s">
        <v>286</v>
      </c>
      <c r="B73" s="74"/>
      <c r="C73" s="74"/>
      <c r="D73" s="74"/>
      <c r="E73" s="74"/>
      <c r="F73" s="74"/>
      <c r="G73" s="74"/>
      <c r="H73" s="74"/>
      <c r="I73" s="74"/>
      <c r="J73" s="74"/>
      <c r="K73" s="74"/>
    </row>
    <row r="74" spans="1:11" ht="12.75">
      <c r="A74" s="74"/>
      <c r="B74" s="74"/>
      <c r="C74" s="74"/>
      <c r="D74" s="74"/>
      <c r="E74" s="74"/>
      <c r="F74" s="74"/>
      <c r="G74" s="74"/>
      <c r="H74" s="74"/>
      <c r="I74" s="74"/>
      <c r="J74" s="74"/>
      <c r="K74" s="74"/>
    </row>
    <row r="75" spans="1:11" ht="12.75">
      <c r="A75" s="75" t="s">
        <v>161</v>
      </c>
      <c r="B75" s="74"/>
      <c r="C75" s="74"/>
      <c r="D75" s="74"/>
      <c r="E75" s="74"/>
      <c r="F75" s="74"/>
      <c r="G75" s="74"/>
      <c r="H75" s="74"/>
      <c r="I75" s="74"/>
      <c r="J75" s="74"/>
      <c r="K75" s="74"/>
    </row>
    <row r="76" spans="1:11" ht="12.75">
      <c r="A76" s="74"/>
      <c r="B76" s="159" t="s">
        <v>186</v>
      </c>
      <c r="C76" s="159"/>
      <c r="D76" s="159"/>
      <c r="E76" s="159"/>
      <c r="F76" s="159"/>
      <c r="G76" s="159"/>
      <c r="H76" s="159"/>
      <c r="I76" s="159"/>
      <c r="J76" s="159"/>
      <c r="K76" s="159"/>
    </row>
    <row r="77" spans="1:11" ht="4.5" customHeight="1">
      <c r="A77" s="74"/>
      <c r="B77" s="76"/>
      <c r="C77" s="76"/>
      <c r="D77" s="76"/>
      <c r="E77" s="76"/>
      <c r="F77" s="76"/>
      <c r="G77" s="76"/>
      <c r="H77" s="76"/>
      <c r="I77" s="76"/>
      <c r="J77" s="76"/>
      <c r="K77" s="76"/>
    </row>
    <row r="78" spans="1:11" ht="12.75">
      <c r="A78" s="74"/>
      <c r="B78" s="159" t="s">
        <v>225</v>
      </c>
      <c r="C78" s="159"/>
      <c r="D78" s="159"/>
      <c r="E78" s="159"/>
      <c r="F78" s="159"/>
      <c r="G78" s="159"/>
      <c r="H78" s="159"/>
      <c r="I78" s="159"/>
      <c r="J78" s="159"/>
      <c r="K78" s="159"/>
    </row>
    <row r="79" spans="1:11" ht="43.5" customHeight="1">
      <c r="A79" s="74"/>
      <c r="B79" s="163" t="s">
        <v>207</v>
      </c>
      <c r="C79" s="163"/>
      <c r="D79" s="163"/>
      <c r="E79" s="163"/>
      <c r="F79" s="163"/>
      <c r="G79" s="163"/>
      <c r="H79" s="163"/>
      <c r="I79" s="163"/>
      <c r="J79" s="163"/>
      <c r="K79" s="163"/>
    </row>
    <row r="80" spans="1:11" ht="7.5" customHeight="1">
      <c r="A80" s="74"/>
      <c r="B80" s="121"/>
      <c r="C80" s="121"/>
      <c r="D80" s="121"/>
      <c r="E80" s="121"/>
      <c r="F80" s="121"/>
      <c r="G80" s="121"/>
      <c r="H80" s="121"/>
      <c r="I80" s="121"/>
      <c r="J80" s="121"/>
      <c r="K80" s="121"/>
    </row>
    <row r="81" spans="1:11" ht="13.5" customHeight="1">
      <c r="A81" s="74"/>
      <c r="B81" s="159" t="s">
        <v>226</v>
      </c>
      <c r="C81" s="159"/>
      <c r="D81" s="159"/>
      <c r="E81" s="159"/>
      <c r="F81" s="159"/>
      <c r="G81" s="159"/>
      <c r="H81" s="159"/>
      <c r="I81" s="159"/>
      <c r="J81" s="159"/>
      <c r="K81" s="159"/>
    </row>
    <row r="82" spans="1:11" ht="69.75" customHeight="1">
      <c r="A82" s="74"/>
      <c r="B82" s="163" t="s">
        <v>285</v>
      </c>
      <c r="C82" s="163"/>
      <c r="D82" s="163"/>
      <c r="E82" s="163"/>
      <c r="F82" s="163"/>
      <c r="G82" s="163"/>
      <c r="H82" s="163"/>
      <c r="I82" s="163"/>
      <c r="J82" s="163"/>
      <c r="K82" s="163"/>
    </row>
    <row r="83" spans="1:11" ht="12.75">
      <c r="A83" s="74"/>
      <c r="B83" s="76"/>
      <c r="C83" s="76"/>
      <c r="D83" s="76"/>
      <c r="E83" s="76"/>
      <c r="F83" s="76"/>
      <c r="G83" s="76"/>
      <c r="H83" s="76"/>
      <c r="I83" s="76"/>
      <c r="J83" s="76"/>
      <c r="K83" s="76"/>
    </row>
    <row r="84" spans="1:11" ht="12.75">
      <c r="A84" s="75" t="s">
        <v>162</v>
      </c>
      <c r="B84" s="74"/>
      <c r="C84" s="74"/>
      <c r="D84" s="74"/>
      <c r="E84" s="74"/>
      <c r="F84" s="74"/>
      <c r="G84" s="74"/>
      <c r="H84" s="74"/>
      <c r="I84" s="74"/>
      <c r="J84" s="74"/>
      <c r="K84" s="74"/>
    </row>
    <row r="85" spans="1:11" ht="4.5" customHeight="1">
      <c r="A85" s="75"/>
      <c r="B85" s="160"/>
      <c r="C85" s="160"/>
      <c r="D85" s="160"/>
      <c r="E85" s="160"/>
      <c r="F85" s="160"/>
      <c r="G85" s="160"/>
      <c r="H85" s="160"/>
      <c r="I85" s="160"/>
      <c r="J85" s="160"/>
      <c r="K85" s="160"/>
    </row>
    <row r="86" spans="1:11" ht="12.75">
      <c r="A86" s="75"/>
      <c r="B86" s="161" t="s">
        <v>179</v>
      </c>
      <c r="C86" s="161"/>
      <c r="D86" s="161"/>
      <c r="E86" s="161"/>
      <c r="F86" s="161"/>
      <c r="G86" s="161"/>
      <c r="H86" s="161"/>
      <c r="I86" s="162"/>
      <c r="J86" s="162"/>
      <c r="K86" s="162"/>
    </row>
    <row r="87" spans="1:11" ht="27.75" customHeight="1">
      <c r="A87" s="75"/>
      <c r="B87" s="161" t="s">
        <v>182</v>
      </c>
      <c r="C87" s="161"/>
      <c r="D87" s="161"/>
      <c r="E87" s="161"/>
      <c r="F87" s="161"/>
      <c r="G87" s="161"/>
      <c r="H87" s="161"/>
      <c r="I87" s="162"/>
      <c r="J87" s="162"/>
      <c r="K87" s="162"/>
    </row>
    <row r="88" spans="1:11" ht="4.5" customHeight="1">
      <c r="A88" s="75"/>
      <c r="B88" s="140"/>
      <c r="C88" s="140"/>
      <c r="D88" s="140"/>
      <c r="E88" s="140"/>
      <c r="F88" s="140"/>
      <c r="G88" s="140"/>
      <c r="H88" s="140"/>
      <c r="I88" s="141"/>
      <c r="J88" s="141"/>
      <c r="K88" s="141"/>
    </row>
    <row r="89" spans="1:11" ht="39.75" customHeight="1">
      <c r="A89" s="75"/>
      <c r="B89" s="161" t="s">
        <v>187</v>
      </c>
      <c r="C89" s="161"/>
      <c r="D89" s="161"/>
      <c r="E89" s="161"/>
      <c r="F89" s="161"/>
      <c r="G89" s="161"/>
      <c r="H89" s="161"/>
      <c r="I89" s="162"/>
      <c r="J89" s="162"/>
      <c r="K89" s="162"/>
    </row>
    <row r="90" spans="1:11" ht="4.5" customHeight="1">
      <c r="A90" s="74"/>
      <c r="B90" s="74"/>
      <c r="C90" s="74"/>
      <c r="D90" s="74"/>
      <c r="E90" s="74"/>
      <c r="F90" s="74"/>
      <c r="G90" s="74"/>
      <c r="H90" s="74"/>
      <c r="I90" s="74"/>
      <c r="J90" s="74"/>
      <c r="K90" s="74"/>
    </row>
    <row r="91" spans="1:11" ht="29.25" customHeight="1">
      <c r="A91" s="74"/>
      <c r="B91" s="163" t="s">
        <v>261</v>
      </c>
      <c r="C91" s="163"/>
      <c r="D91" s="163"/>
      <c r="E91" s="163"/>
      <c r="F91" s="163"/>
      <c r="G91" s="163"/>
      <c r="H91" s="163"/>
      <c r="I91" s="163"/>
      <c r="J91" s="163"/>
      <c r="K91" s="163"/>
    </row>
    <row r="92" spans="1:11" ht="12.75">
      <c r="A92" s="74"/>
      <c r="B92" s="74"/>
      <c r="C92" s="74"/>
      <c r="D92" s="74"/>
      <c r="E92" s="74"/>
      <c r="F92" s="74"/>
      <c r="G92" s="74"/>
      <c r="H92" s="74"/>
      <c r="I92" s="74"/>
      <c r="J92" s="74"/>
      <c r="K92" s="74"/>
    </row>
    <row r="93" spans="1:11" ht="12.75">
      <c r="A93" s="75" t="s">
        <v>163</v>
      </c>
      <c r="B93" s="74"/>
      <c r="C93" s="74"/>
      <c r="D93" s="74"/>
      <c r="E93" s="74"/>
      <c r="F93" s="74"/>
      <c r="G93" s="74"/>
      <c r="H93" s="74"/>
      <c r="I93" s="74"/>
      <c r="J93" s="74"/>
      <c r="K93" s="74"/>
    </row>
    <row r="94" spans="2:11" ht="12.75">
      <c r="B94" s="74" t="s">
        <v>257</v>
      </c>
      <c r="C94" s="74"/>
      <c r="D94" s="74"/>
      <c r="E94" s="74"/>
      <c r="F94" s="74"/>
      <c r="G94" s="74"/>
      <c r="H94" s="74"/>
      <c r="I94" s="74"/>
      <c r="J94" s="74"/>
      <c r="K94" s="74"/>
    </row>
    <row r="95" spans="1:11" ht="12.75">
      <c r="A95" s="74"/>
      <c r="B95" s="74"/>
      <c r="C95" s="74"/>
      <c r="D95" s="74"/>
      <c r="E95" s="74"/>
      <c r="F95" s="74"/>
      <c r="G95" s="74"/>
      <c r="H95" s="74"/>
      <c r="K95" s="116" t="s">
        <v>1</v>
      </c>
    </row>
    <row r="96" spans="1:11" ht="12.75">
      <c r="A96" s="74"/>
      <c r="B96" s="74" t="s">
        <v>87</v>
      </c>
      <c r="C96" s="74"/>
      <c r="D96" s="74"/>
      <c r="E96" s="74"/>
      <c r="F96" s="74"/>
      <c r="G96" s="74"/>
      <c r="H96" s="74"/>
      <c r="K96" s="78">
        <v>212034</v>
      </c>
    </row>
    <row r="97" spans="1:11" ht="12.75">
      <c r="A97" s="74"/>
      <c r="B97" s="74" t="s">
        <v>174</v>
      </c>
      <c r="C97" s="74"/>
      <c r="D97" s="74"/>
      <c r="E97" s="74"/>
      <c r="F97" s="74"/>
      <c r="G97" s="74"/>
      <c r="H97" s="74"/>
      <c r="K97" s="78">
        <v>124402</v>
      </c>
    </row>
    <row r="98" spans="1:11" ht="12.75">
      <c r="A98" s="74"/>
      <c r="B98" s="74"/>
      <c r="C98" s="74"/>
      <c r="D98" s="74"/>
      <c r="E98" s="74"/>
      <c r="F98" s="74"/>
      <c r="G98" s="74"/>
      <c r="H98" s="74"/>
      <c r="K98" s="80">
        <f>SUM(K96:K97)</f>
        <v>336436</v>
      </c>
    </row>
    <row r="99" spans="1:11" ht="12.75">
      <c r="A99" s="74"/>
      <c r="B99" s="74"/>
      <c r="C99" s="74"/>
      <c r="D99" s="74"/>
      <c r="E99" s="74"/>
      <c r="F99" s="74"/>
      <c r="G99" s="74"/>
      <c r="H99" s="74"/>
      <c r="I99" s="74"/>
      <c r="J99" s="74"/>
      <c r="K99" s="74"/>
    </row>
    <row r="100" spans="1:11" ht="12.75">
      <c r="A100" s="75" t="s">
        <v>164</v>
      </c>
      <c r="C100" s="74"/>
      <c r="D100" s="74"/>
      <c r="E100" s="74"/>
      <c r="F100" s="74"/>
      <c r="G100" s="74"/>
      <c r="H100" s="74"/>
      <c r="I100" s="74"/>
      <c r="J100" s="74"/>
      <c r="K100" s="74"/>
    </row>
    <row r="101" spans="1:11" ht="51" customHeight="1">
      <c r="A101" s="75"/>
      <c r="B101" s="161" t="s">
        <v>293</v>
      </c>
      <c r="C101" s="161"/>
      <c r="D101" s="161"/>
      <c r="E101" s="161"/>
      <c r="F101" s="161"/>
      <c r="G101" s="161"/>
      <c r="H101" s="161"/>
      <c r="I101" s="162"/>
      <c r="J101" s="162"/>
      <c r="K101" s="162"/>
    </row>
    <row r="102" spans="1:11" ht="12.75">
      <c r="A102" s="74"/>
      <c r="B102" s="74"/>
      <c r="C102" s="74"/>
      <c r="D102" s="74"/>
      <c r="E102" s="74"/>
      <c r="F102" s="74"/>
      <c r="G102" s="74"/>
      <c r="H102" s="74"/>
      <c r="I102" s="74"/>
      <c r="J102" s="74"/>
      <c r="K102" s="74"/>
    </row>
    <row r="103" spans="1:11" ht="12.75">
      <c r="A103" s="75" t="s">
        <v>165</v>
      </c>
      <c r="B103" s="74"/>
      <c r="C103" s="74"/>
      <c r="D103" s="74"/>
      <c r="E103" s="74"/>
      <c r="F103" s="74"/>
      <c r="G103" s="74"/>
      <c r="H103" s="74"/>
      <c r="I103" s="74"/>
      <c r="J103" s="74"/>
      <c r="K103" s="74"/>
    </row>
    <row r="104" spans="1:11" ht="39.75" customHeight="1">
      <c r="A104" s="75"/>
      <c r="B104" s="161" t="s">
        <v>294</v>
      </c>
      <c r="C104" s="161"/>
      <c r="D104" s="161"/>
      <c r="E104" s="161"/>
      <c r="F104" s="161"/>
      <c r="G104" s="161"/>
      <c r="H104" s="161"/>
      <c r="I104" s="162"/>
      <c r="J104" s="162"/>
      <c r="K104" s="162"/>
    </row>
    <row r="105" spans="1:11" ht="12.75">
      <c r="A105" s="74"/>
      <c r="B105" s="74"/>
      <c r="C105" s="74"/>
      <c r="D105" s="74"/>
      <c r="E105" s="74"/>
      <c r="F105" s="74"/>
      <c r="G105" s="74"/>
      <c r="H105" s="74"/>
      <c r="I105" s="74"/>
      <c r="J105" s="74"/>
      <c r="K105" s="74"/>
    </row>
    <row r="106" spans="1:11" ht="12.75">
      <c r="A106" s="75" t="s">
        <v>166</v>
      </c>
      <c r="B106" s="74"/>
      <c r="C106" s="74"/>
      <c r="D106" s="74"/>
      <c r="E106" s="74"/>
      <c r="F106" s="74"/>
      <c r="G106" s="74"/>
      <c r="H106" s="74"/>
      <c r="I106" s="74"/>
      <c r="J106" s="74"/>
      <c r="K106" s="74"/>
    </row>
    <row r="107" spans="1:11" ht="51.75" customHeight="1">
      <c r="A107" s="75"/>
      <c r="B107" s="161" t="s">
        <v>295</v>
      </c>
      <c r="C107" s="161"/>
      <c r="D107" s="161"/>
      <c r="E107" s="161"/>
      <c r="F107" s="161"/>
      <c r="G107" s="161"/>
      <c r="H107" s="161"/>
      <c r="I107" s="162"/>
      <c r="J107" s="162"/>
      <c r="K107" s="162"/>
    </row>
    <row r="108" spans="1:11" ht="12.75">
      <c r="A108" s="74"/>
      <c r="B108" s="74"/>
      <c r="C108" s="74"/>
      <c r="D108" s="74"/>
      <c r="E108" s="74"/>
      <c r="F108" s="74"/>
      <c r="G108" s="74"/>
      <c r="H108" s="74"/>
      <c r="I108" s="74"/>
      <c r="J108" s="74"/>
      <c r="K108" s="74"/>
    </row>
    <row r="109" spans="1:11" ht="12.75">
      <c r="A109" s="75" t="s">
        <v>167</v>
      </c>
      <c r="B109" s="74"/>
      <c r="C109" s="74"/>
      <c r="D109" s="74"/>
      <c r="E109" s="74"/>
      <c r="F109" s="74"/>
      <c r="G109" s="74"/>
      <c r="H109" s="74"/>
      <c r="I109" s="74"/>
      <c r="J109" s="74"/>
      <c r="K109" s="74"/>
    </row>
    <row r="110" spans="2:11" ht="25.5" customHeight="1">
      <c r="B110" s="161" t="s">
        <v>188</v>
      </c>
      <c r="C110" s="161"/>
      <c r="D110" s="161"/>
      <c r="E110" s="161"/>
      <c r="F110" s="161"/>
      <c r="G110" s="161"/>
      <c r="H110" s="161"/>
      <c r="I110" s="162"/>
      <c r="J110" s="162"/>
      <c r="K110" s="162"/>
    </row>
    <row r="111" spans="1:11" ht="12.75">
      <c r="A111" s="74"/>
      <c r="B111" s="74"/>
      <c r="C111" s="74"/>
      <c r="D111" s="74"/>
      <c r="E111" s="74"/>
      <c r="F111" s="74"/>
      <c r="G111" s="74"/>
      <c r="H111" s="74"/>
      <c r="I111" s="74"/>
      <c r="J111" s="74"/>
      <c r="K111" s="74"/>
    </row>
    <row r="112" spans="1:11" ht="12.75">
      <c r="A112" s="73" t="str">
        <f>+A73</f>
        <v>NOTES TO THE LISTING REQUIREMENTS OF BURSA MALAYSIA SECURITIES BERHAD</v>
      </c>
      <c r="B112" s="74"/>
      <c r="C112" s="74"/>
      <c r="D112" s="74"/>
      <c r="E112" s="74"/>
      <c r="F112" s="74"/>
      <c r="G112" s="74"/>
      <c r="H112" s="74"/>
      <c r="I112" s="74"/>
      <c r="J112" s="74"/>
      <c r="K112" s="74"/>
    </row>
    <row r="113" spans="1:11" ht="12.75">
      <c r="A113" s="74"/>
      <c r="B113" s="74"/>
      <c r="C113" s="74"/>
      <c r="D113" s="74"/>
      <c r="E113" s="74"/>
      <c r="F113" s="74"/>
      <c r="G113" s="74"/>
      <c r="H113" s="74"/>
      <c r="I113" s="74"/>
      <c r="J113" s="74"/>
      <c r="K113" s="74"/>
    </row>
    <row r="114" spans="1:11" ht="12.75">
      <c r="A114" s="75" t="s">
        <v>168</v>
      </c>
      <c r="B114" s="74"/>
      <c r="C114" s="74"/>
      <c r="D114" s="74"/>
      <c r="E114" s="74"/>
      <c r="F114" s="74"/>
      <c r="G114" s="74"/>
      <c r="H114" s="74"/>
      <c r="I114" s="74"/>
      <c r="J114" s="74"/>
      <c r="K114" s="74"/>
    </row>
    <row r="115" spans="2:11" ht="12.75">
      <c r="B115" s="74" t="s">
        <v>89</v>
      </c>
      <c r="C115" s="74"/>
      <c r="D115" s="74"/>
      <c r="E115" s="74"/>
      <c r="F115" s="74"/>
      <c r="G115" s="74"/>
      <c r="H115" s="74"/>
      <c r="I115" s="74"/>
      <c r="J115" s="74"/>
      <c r="K115" s="74"/>
    </row>
    <row r="116" spans="1:10" ht="12.75">
      <c r="A116" s="74"/>
      <c r="B116" s="74"/>
      <c r="C116" s="74"/>
      <c r="H116" s="77" t="s">
        <v>90</v>
      </c>
      <c r="I116" s="77" t="s">
        <v>91</v>
      </c>
      <c r="J116" s="77" t="s">
        <v>92</v>
      </c>
    </row>
    <row r="117" spans="1:10" ht="12.75">
      <c r="A117" s="74"/>
      <c r="B117" s="74"/>
      <c r="C117" s="74"/>
      <c r="H117" s="77" t="s">
        <v>93</v>
      </c>
      <c r="I117" s="77" t="s">
        <v>94</v>
      </c>
      <c r="J117" s="77" t="s">
        <v>95</v>
      </c>
    </row>
    <row r="118" spans="1:10" ht="12.75">
      <c r="A118" s="74"/>
      <c r="B118" s="74"/>
      <c r="C118" s="74"/>
      <c r="H118" s="116" t="s">
        <v>1</v>
      </c>
      <c r="I118" s="116" t="s">
        <v>1</v>
      </c>
      <c r="J118" s="116" t="s">
        <v>1</v>
      </c>
    </row>
    <row r="119" spans="2:10" ht="12.75">
      <c r="B119" s="74" t="s">
        <v>96</v>
      </c>
      <c r="C119" s="74"/>
      <c r="G119" s="126"/>
      <c r="H119" s="117">
        <v>10484</v>
      </c>
      <c r="I119" s="37">
        <v>38207</v>
      </c>
      <c r="J119" s="37">
        <v>16213</v>
      </c>
    </row>
    <row r="120" spans="2:10" ht="12.75">
      <c r="B120" s="74" t="s">
        <v>97</v>
      </c>
      <c r="C120" s="74"/>
      <c r="H120" s="117">
        <v>0</v>
      </c>
      <c r="I120" s="37">
        <v>0</v>
      </c>
      <c r="J120" s="37">
        <v>54</v>
      </c>
    </row>
    <row r="121" spans="2:12" ht="12.75">
      <c r="B121" s="74" t="s">
        <v>98</v>
      </c>
      <c r="C121" s="74"/>
      <c r="G121" s="126"/>
      <c r="H121" s="117">
        <v>-2282</v>
      </c>
      <c r="I121" s="37">
        <v>4602</v>
      </c>
      <c r="J121" s="37">
        <v>8864</v>
      </c>
      <c r="L121" s="37"/>
    </row>
    <row r="122" spans="2:10" ht="12.75">
      <c r="B122" s="74" t="s">
        <v>175</v>
      </c>
      <c r="C122" s="74"/>
      <c r="G122" s="126"/>
      <c r="H122" s="117">
        <v>2527</v>
      </c>
      <c r="I122" s="37">
        <v>8706</v>
      </c>
      <c r="J122" s="37">
        <v>8387</v>
      </c>
    </row>
    <row r="123" spans="1:10" ht="13.5" thickBot="1">
      <c r="A123" s="74"/>
      <c r="B123" s="74"/>
      <c r="C123" s="74"/>
      <c r="H123" s="81">
        <f>SUM(H119:H122)</f>
        <v>10729</v>
      </c>
      <c r="I123" s="81">
        <f>SUM(I119:I122)</f>
        <v>51515</v>
      </c>
      <c r="J123" s="81">
        <f>SUM(J119:J122)</f>
        <v>33518</v>
      </c>
    </row>
    <row r="124" spans="3:11" ht="13.5" thickTop="1">
      <c r="C124" s="74"/>
      <c r="D124" s="74"/>
      <c r="E124" s="74"/>
      <c r="F124" s="74"/>
      <c r="G124" s="74"/>
      <c r="H124" s="74"/>
      <c r="I124" s="74"/>
      <c r="J124" s="74"/>
      <c r="K124" s="74"/>
    </row>
    <row r="125" spans="2:11" ht="27" customHeight="1">
      <c r="B125" s="159" t="s">
        <v>235</v>
      </c>
      <c r="C125" s="159"/>
      <c r="D125" s="159"/>
      <c r="E125" s="159"/>
      <c r="F125" s="159"/>
      <c r="G125" s="159"/>
      <c r="H125" s="159"/>
      <c r="I125" s="159"/>
      <c r="J125" s="159"/>
      <c r="K125" s="159"/>
    </row>
    <row r="126" spans="2:11" ht="12.75">
      <c r="B126" s="74"/>
      <c r="C126" s="74"/>
      <c r="D126" s="74"/>
      <c r="E126" s="74"/>
      <c r="F126" s="74"/>
      <c r="G126" s="74"/>
      <c r="H126" s="74"/>
      <c r="I126" s="74"/>
      <c r="J126" s="74"/>
      <c r="K126" s="74"/>
    </row>
    <row r="127" spans="3:11" ht="12.75">
      <c r="C127" s="74"/>
      <c r="D127" s="74"/>
      <c r="E127" s="74"/>
      <c r="F127" s="74"/>
      <c r="G127" s="74"/>
      <c r="H127" s="74"/>
      <c r="I127" s="74"/>
      <c r="J127" s="74"/>
      <c r="K127" s="74"/>
    </row>
    <row r="128" spans="1:11" ht="12.75">
      <c r="A128" s="75" t="s">
        <v>180</v>
      </c>
      <c r="C128" s="74"/>
      <c r="D128" s="74"/>
      <c r="E128" s="74"/>
      <c r="F128" s="74"/>
      <c r="G128" s="74"/>
      <c r="H128" s="74"/>
      <c r="I128" s="74"/>
      <c r="J128" s="74"/>
      <c r="K128" s="74"/>
    </row>
    <row r="129" spans="3:11" ht="4.5" customHeight="1">
      <c r="C129" s="74"/>
      <c r="D129" s="74"/>
      <c r="E129" s="74"/>
      <c r="F129" s="74"/>
      <c r="G129" s="74"/>
      <c r="H129" s="74"/>
      <c r="I129" s="74"/>
      <c r="J129" s="74"/>
      <c r="K129" s="74"/>
    </row>
    <row r="130" spans="2:11" ht="12.75">
      <c r="B130" s="159" t="s">
        <v>189</v>
      </c>
      <c r="C130" s="159"/>
      <c r="D130" s="159"/>
      <c r="E130" s="159"/>
      <c r="F130" s="159"/>
      <c r="G130" s="159"/>
      <c r="H130" s="159"/>
      <c r="I130" s="159"/>
      <c r="J130" s="159"/>
      <c r="K130" s="159"/>
    </row>
    <row r="131" spans="3:11" ht="12.75">
      <c r="C131" s="74"/>
      <c r="D131" s="74"/>
      <c r="E131" s="74"/>
      <c r="F131" s="74"/>
      <c r="G131" s="74"/>
      <c r="H131" s="74"/>
      <c r="I131" s="74"/>
      <c r="J131" s="74"/>
      <c r="K131" s="74"/>
    </row>
    <row r="132" spans="1:11" ht="12.75">
      <c r="A132" s="75" t="s">
        <v>169</v>
      </c>
      <c r="B132" s="74"/>
      <c r="C132" s="74"/>
      <c r="D132" s="74"/>
      <c r="E132" s="74"/>
      <c r="F132" s="74"/>
      <c r="G132" s="74"/>
      <c r="H132" s="74"/>
      <c r="I132" s="74"/>
      <c r="J132" s="74"/>
      <c r="K132" s="74"/>
    </row>
    <row r="133" spans="2:11" ht="12.75">
      <c r="B133" s="74" t="s">
        <v>274</v>
      </c>
      <c r="C133" s="74"/>
      <c r="D133" s="74"/>
      <c r="E133" s="74"/>
      <c r="F133" s="74"/>
      <c r="G133" s="74"/>
      <c r="H133" s="74"/>
      <c r="I133" s="74"/>
      <c r="J133" s="74"/>
      <c r="K133" s="74"/>
    </row>
    <row r="134" spans="2:11" ht="12.75">
      <c r="B134" s="74"/>
      <c r="C134" s="74"/>
      <c r="D134" s="74"/>
      <c r="E134" s="74"/>
      <c r="F134" s="74"/>
      <c r="G134" s="74"/>
      <c r="H134" s="74"/>
      <c r="I134" s="74"/>
      <c r="J134" s="74"/>
      <c r="K134" s="74"/>
    </row>
    <row r="135" spans="2:11" ht="12.75">
      <c r="B135" s="74"/>
      <c r="C135" s="74"/>
      <c r="D135" s="74"/>
      <c r="E135" s="74"/>
      <c r="F135" s="74"/>
      <c r="H135" s="74" t="s">
        <v>99</v>
      </c>
      <c r="I135" s="74"/>
      <c r="J135" s="74" t="s">
        <v>100</v>
      </c>
      <c r="K135" s="74"/>
    </row>
    <row r="136" spans="2:11" ht="12.75">
      <c r="B136" s="74"/>
      <c r="C136" s="74"/>
      <c r="D136" s="74"/>
      <c r="E136" s="74"/>
      <c r="F136" s="74"/>
      <c r="G136" s="82" t="s">
        <v>1</v>
      </c>
      <c r="H136" s="82"/>
      <c r="I136" s="82"/>
      <c r="J136" s="82" t="s">
        <v>1</v>
      </c>
      <c r="K136" s="74"/>
    </row>
    <row r="137" spans="2:11" ht="12.75">
      <c r="B137" s="74" t="s">
        <v>101</v>
      </c>
      <c r="C137" s="74"/>
      <c r="D137" s="74"/>
      <c r="E137" s="74"/>
      <c r="F137" s="74"/>
      <c r="H137" s="79">
        <v>0</v>
      </c>
      <c r="I137" s="79"/>
      <c r="J137" s="79">
        <v>41</v>
      </c>
      <c r="K137" s="74"/>
    </row>
    <row r="138" spans="2:11" ht="12.75">
      <c r="B138" s="74" t="s">
        <v>102</v>
      </c>
      <c r="C138" s="74"/>
      <c r="D138" s="74"/>
      <c r="E138" s="74"/>
      <c r="F138" s="74"/>
      <c r="H138" s="79">
        <f>9388+22-224</f>
        <v>9186</v>
      </c>
      <c r="I138" s="79"/>
      <c r="J138" s="79">
        <f>89518+9410-224</f>
        <v>98704</v>
      </c>
      <c r="K138" s="74"/>
    </row>
    <row r="139" spans="2:11" ht="12.75">
      <c r="B139" s="74" t="s">
        <v>244</v>
      </c>
      <c r="C139" s="74"/>
      <c r="D139" s="74"/>
      <c r="E139" s="74"/>
      <c r="F139" s="74"/>
      <c r="H139" s="79">
        <f>8299+2+4217</f>
        <v>12518</v>
      </c>
      <c r="I139" s="79"/>
      <c r="J139" s="79">
        <f>38312+8301+4217</f>
        <v>50830</v>
      </c>
      <c r="K139" s="74"/>
    </row>
    <row r="140" spans="2:11" ht="12.75">
      <c r="B140" s="74"/>
      <c r="C140" s="74"/>
      <c r="D140" s="74"/>
      <c r="E140" s="74"/>
      <c r="F140" s="74"/>
      <c r="G140" s="37"/>
      <c r="H140" s="37"/>
      <c r="I140" s="37"/>
      <c r="J140" s="37"/>
      <c r="K140" s="74"/>
    </row>
    <row r="141" spans="2:11" ht="12.75">
      <c r="B141" s="74" t="s">
        <v>275</v>
      </c>
      <c r="C141" s="74"/>
      <c r="D141" s="74"/>
      <c r="E141" s="74"/>
      <c r="F141" s="74"/>
      <c r="G141" s="74"/>
      <c r="H141" s="74"/>
      <c r="I141" s="74"/>
      <c r="J141" s="74"/>
      <c r="K141" s="74"/>
    </row>
    <row r="142" spans="1:11" ht="12.75">
      <c r="A142" s="74"/>
      <c r="B142" s="74"/>
      <c r="C142" s="74"/>
      <c r="D142" s="74"/>
      <c r="E142" s="74"/>
      <c r="F142" s="74"/>
      <c r="G142" s="74"/>
      <c r="H142" s="74"/>
      <c r="I142" s="74"/>
      <c r="J142" s="74"/>
      <c r="K142" s="74"/>
    </row>
    <row r="143" spans="2:10" ht="12.75">
      <c r="B143" s="74"/>
      <c r="D143" s="74"/>
      <c r="E143" s="74"/>
      <c r="F143" s="74"/>
      <c r="G143" s="74"/>
      <c r="H143" s="74"/>
      <c r="I143" s="83"/>
      <c r="J143" s="83"/>
    </row>
    <row r="144" spans="3:10" ht="12.75">
      <c r="C144" s="84" t="s">
        <v>103</v>
      </c>
      <c r="D144" s="74" t="s">
        <v>104</v>
      </c>
      <c r="E144" s="74"/>
      <c r="F144" s="74"/>
      <c r="G144" s="74"/>
      <c r="H144" s="74"/>
      <c r="J144" s="108">
        <f>6321+603908+20300+47040000</f>
        <v>47670529</v>
      </c>
    </row>
    <row r="145" spans="3:10" ht="12.75">
      <c r="C145" s="84" t="s">
        <v>105</v>
      </c>
      <c r="D145" s="74" t="s">
        <v>106</v>
      </c>
      <c r="E145" s="74"/>
      <c r="F145" s="74"/>
      <c r="J145" s="108">
        <f>+J144</f>
        <v>47670529</v>
      </c>
    </row>
    <row r="146" spans="3:10" ht="12.75">
      <c r="C146" s="84" t="s">
        <v>107</v>
      </c>
      <c r="D146" s="74" t="s">
        <v>108</v>
      </c>
      <c r="E146" s="74"/>
      <c r="F146" s="74"/>
      <c r="J146" s="108">
        <f>+(3560*5.9)+(1663660*3.52)+(5000*4.94)+54216000</f>
        <v>60117787.2</v>
      </c>
    </row>
    <row r="148" spans="1:11" ht="12.75">
      <c r="A148" s="74"/>
      <c r="B148" s="89"/>
      <c r="C148" s="90"/>
      <c r="D148" s="90"/>
      <c r="E148" s="90"/>
      <c r="F148" s="90"/>
      <c r="G148" s="90"/>
      <c r="H148" s="90"/>
      <c r="I148" s="90"/>
      <c r="J148" s="90"/>
      <c r="K148" s="90"/>
    </row>
    <row r="149" spans="1:11" ht="12.75">
      <c r="A149" s="75" t="s">
        <v>170</v>
      </c>
      <c r="B149" s="74"/>
      <c r="C149" s="74"/>
      <c r="D149" s="74"/>
      <c r="E149" s="74"/>
      <c r="F149" s="74"/>
      <c r="G149" s="74"/>
      <c r="H149" s="74"/>
      <c r="I149" s="74"/>
      <c r="J149" s="74"/>
      <c r="K149" s="74"/>
    </row>
    <row r="150" spans="1:11" ht="4.5" customHeight="1">
      <c r="A150" s="74"/>
      <c r="B150" s="89"/>
      <c r="C150" s="90"/>
      <c r="D150" s="90"/>
      <c r="E150" s="90"/>
      <c r="F150" s="90"/>
      <c r="G150" s="90"/>
      <c r="H150" s="90"/>
      <c r="I150" s="90"/>
      <c r="J150" s="90"/>
      <c r="K150" s="90"/>
    </row>
    <row r="151" spans="1:11" ht="16.5" customHeight="1">
      <c r="A151" s="75"/>
      <c r="B151" s="166" t="s">
        <v>234</v>
      </c>
      <c r="C151" s="167"/>
      <c r="D151" s="167"/>
      <c r="E151" s="167"/>
      <c r="F151" s="167"/>
      <c r="G151" s="167"/>
      <c r="H151" s="167"/>
      <c r="I151" s="167"/>
      <c r="J151" s="167"/>
      <c r="K151" s="167"/>
    </row>
    <row r="152" spans="1:11" ht="12.75">
      <c r="A152" s="75"/>
      <c r="B152" s="74"/>
      <c r="C152" s="74"/>
      <c r="D152" s="74"/>
      <c r="E152" s="74"/>
      <c r="F152" s="74"/>
      <c r="G152" s="74"/>
      <c r="H152" s="74"/>
      <c r="I152" s="74"/>
      <c r="J152" s="74"/>
      <c r="K152" s="74"/>
    </row>
    <row r="153" spans="1:11" ht="12.75">
      <c r="A153" s="75" t="s">
        <v>171</v>
      </c>
      <c r="B153" s="74"/>
      <c r="C153" s="74"/>
      <c r="D153" s="74"/>
      <c r="E153" s="74"/>
      <c r="F153" s="74"/>
      <c r="G153" s="74"/>
      <c r="H153" s="74"/>
      <c r="I153" s="74"/>
      <c r="J153" s="74"/>
      <c r="K153" s="74"/>
    </row>
    <row r="154" spans="2:11" ht="12.75">
      <c r="B154" s="74" t="s">
        <v>251</v>
      </c>
      <c r="C154" s="74"/>
      <c r="D154" s="74"/>
      <c r="E154" s="74"/>
      <c r="F154" s="74"/>
      <c r="G154" s="74"/>
      <c r="H154" s="74"/>
      <c r="I154" s="74"/>
      <c r="J154" s="74"/>
      <c r="K154" s="74"/>
    </row>
    <row r="155" spans="1:10" ht="12.75">
      <c r="A155" s="74"/>
      <c r="B155" s="74"/>
      <c r="C155" s="74"/>
      <c r="J155" s="116" t="s">
        <v>1</v>
      </c>
    </row>
    <row r="156" spans="2:10" ht="12.75">
      <c r="B156" s="74" t="s">
        <v>190</v>
      </c>
      <c r="C156" s="74"/>
      <c r="D156" s="98" t="s">
        <v>135</v>
      </c>
      <c r="J156" s="85">
        <v>282798</v>
      </c>
    </row>
    <row r="157" spans="2:10" ht="12.75">
      <c r="B157" s="74"/>
      <c r="C157" s="74"/>
      <c r="D157" s="74"/>
      <c r="J157" s="74"/>
    </row>
    <row r="158" spans="2:10" ht="12.75">
      <c r="B158" s="74" t="s">
        <v>191</v>
      </c>
      <c r="C158" s="74"/>
      <c r="D158" s="98" t="s">
        <v>135</v>
      </c>
      <c r="J158" s="85">
        <v>115600</v>
      </c>
    </row>
    <row r="159" spans="1:10" ht="12.75">
      <c r="A159" s="74"/>
      <c r="C159" s="74"/>
      <c r="D159" s="98" t="s">
        <v>178</v>
      </c>
      <c r="J159" s="85">
        <v>696</v>
      </c>
    </row>
    <row r="160" spans="1:10" ht="12.75">
      <c r="A160" s="74"/>
      <c r="B160" s="74"/>
      <c r="C160" s="74"/>
      <c r="J160" s="74"/>
    </row>
    <row r="161" spans="2:10" ht="13.5" thickBot="1">
      <c r="B161" s="74" t="s">
        <v>192</v>
      </c>
      <c r="C161" s="74"/>
      <c r="J161" s="86">
        <f>SUM(J156:J159)</f>
        <v>399094</v>
      </c>
    </row>
    <row r="162" spans="1:11" ht="13.5" thickTop="1">
      <c r="A162" s="74"/>
      <c r="B162" s="74"/>
      <c r="C162" s="74"/>
      <c r="D162" s="74"/>
      <c r="E162" s="74"/>
      <c r="F162" s="74"/>
      <c r="G162" s="74"/>
      <c r="H162" s="74"/>
      <c r="I162" s="74"/>
      <c r="J162" s="74"/>
      <c r="K162" s="74"/>
    </row>
    <row r="163" spans="1:11" ht="12.75">
      <c r="A163" s="75" t="s">
        <v>172</v>
      </c>
      <c r="B163" s="74"/>
      <c r="C163" s="74"/>
      <c r="D163" s="74"/>
      <c r="E163" s="74"/>
      <c r="F163" s="74"/>
      <c r="G163" s="74"/>
      <c r="H163" s="74"/>
      <c r="I163" s="74"/>
      <c r="J163" s="74"/>
      <c r="K163" s="74"/>
    </row>
    <row r="164" spans="2:11" ht="12.75">
      <c r="B164" s="159" t="s">
        <v>193</v>
      </c>
      <c r="C164" s="159"/>
      <c r="D164" s="159"/>
      <c r="E164" s="159"/>
      <c r="F164" s="159"/>
      <c r="G164" s="159"/>
      <c r="H164" s="159"/>
      <c r="I164" s="159"/>
      <c r="J164" s="159"/>
      <c r="K164" s="159"/>
    </row>
    <row r="165" spans="1:11" ht="12.75">
      <c r="A165" s="74"/>
      <c r="B165" s="74"/>
      <c r="C165" s="74"/>
      <c r="D165" s="74"/>
      <c r="E165" s="74"/>
      <c r="F165" s="74"/>
      <c r="G165" s="74"/>
      <c r="H165" s="74"/>
      <c r="I165" s="74"/>
      <c r="J165" s="74"/>
      <c r="K165" s="74"/>
    </row>
    <row r="166" spans="1:11" ht="12.75">
      <c r="A166" s="73" t="s">
        <v>88</v>
      </c>
      <c r="B166" s="74"/>
      <c r="C166" s="74"/>
      <c r="D166" s="74"/>
      <c r="E166" s="74"/>
      <c r="F166" s="74"/>
      <c r="G166" s="74"/>
      <c r="H166" s="74"/>
      <c r="I166" s="74"/>
      <c r="J166" s="74"/>
      <c r="K166" s="74"/>
    </row>
    <row r="167" spans="3:10" ht="12.75">
      <c r="C167" s="84"/>
      <c r="D167" s="74"/>
      <c r="E167" s="74"/>
      <c r="F167" s="74"/>
      <c r="I167" s="74"/>
      <c r="J167" s="74"/>
    </row>
    <row r="168" spans="1:11" ht="12.75">
      <c r="A168" s="75" t="s">
        <v>173</v>
      </c>
      <c r="B168" s="74"/>
      <c r="C168" s="74"/>
      <c r="D168" s="74"/>
      <c r="E168" s="74"/>
      <c r="F168" s="74"/>
      <c r="G168" s="74"/>
      <c r="H168" s="74"/>
      <c r="I168" s="74"/>
      <c r="J168" s="74"/>
      <c r="K168" s="74"/>
    </row>
    <row r="169" spans="2:11" ht="53.25" customHeight="1">
      <c r="B169" s="160" t="s">
        <v>181</v>
      </c>
      <c r="C169" s="160"/>
      <c r="D169" s="160"/>
      <c r="E169" s="160"/>
      <c r="F169" s="160"/>
      <c r="G169" s="160"/>
      <c r="H169" s="160"/>
      <c r="I169" s="160"/>
      <c r="J169" s="160"/>
      <c r="K169" s="160"/>
    </row>
    <row r="170" spans="2:11" ht="4.5" customHeight="1">
      <c r="B170" s="74"/>
      <c r="C170" s="74"/>
      <c r="D170" s="74"/>
      <c r="E170" s="74"/>
      <c r="F170" s="74"/>
      <c r="G170" s="74"/>
      <c r="H170" s="74"/>
      <c r="I170" s="74"/>
      <c r="J170" s="74"/>
      <c r="K170" s="74"/>
    </row>
    <row r="171" spans="2:11" ht="78.75" customHeight="1">
      <c r="B171" s="160" t="s">
        <v>296</v>
      </c>
      <c r="C171" s="160"/>
      <c r="D171" s="160"/>
      <c r="E171" s="160"/>
      <c r="F171" s="160"/>
      <c r="G171" s="160"/>
      <c r="H171" s="160"/>
      <c r="I171" s="160"/>
      <c r="J171" s="160"/>
      <c r="K171" s="160"/>
    </row>
    <row r="172" spans="2:11" ht="30" customHeight="1">
      <c r="B172" s="160" t="s">
        <v>291</v>
      </c>
      <c r="C172" s="160"/>
      <c r="D172" s="160"/>
      <c r="E172" s="160"/>
      <c r="F172" s="160"/>
      <c r="G172" s="160"/>
      <c r="H172" s="160"/>
      <c r="I172" s="160"/>
      <c r="J172" s="160"/>
      <c r="K172" s="160"/>
    </row>
    <row r="173" spans="2:11" ht="16.5" customHeight="1">
      <c r="B173" s="160" t="s">
        <v>292</v>
      </c>
      <c r="C173" s="160"/>
      <c r="D173" s="160"/>
      <c r="E173" s="160"/>
      <c r="F173" s="160"/>
      <c r="G173" s="160"/>
      <c r="H173" s="160"/>
      <c r="I173" s="160"/>
      <c r="J173" s="160"/>
      <c r="K173" s="160"/>
    </row>
    <row r="174" spans="2:11" ht="12.75">
      <c r="B174" s="76"/>
      <c r="C174" s="76"/>
      <c r="D174" s="76"/>
      <c r="E174" s="76"/>
      <c r="F174" s="76"/>
      <c r="G174" s="76"/>
      <c r="H174" s="76"/>
      <c r="I174" s="76"/>
      <c r="J174" s="76"/>
      <c r="K174" s="76"/>
    </row>
    <row r="175" spans="1:11" ht="12.75">
      <c r="A175" s="75" t="s">
        <v>237</v>
      </c>
      <c r="B175" s="74"/>
      <c r="C175" s="74"/>
      <c r="D175" s="74"/>
      <c r="E175" s="74"/>
      <c r="F175" s="74"/>
      <c r="G175" s="74"/>
      <c r="H175" s="74"/>
      <c r="I175" s="74"/>
      <c r="J175" s="74"/>
      <c r="K175" s="74"/>
    </row>
    <row r="176" spans="2:11" ht="27" customHeight="1">
      <c r="B176" s="160" t="s">
        <v>240</v>
      </c>
      <c r="C176" s="160"/>
      <c r="D176" s="160"/>
      <c r="E176" s="160"/>
      <c r="F176" s="160"/>
      <c r="G176" s="160"/>
      <c r="H176" s="160"/>
      <c r="I176" s="160"/>
      <c r="J176" s="160"/>
      <c r="K176" s="160"/>
    </row>
    <row r="177" spans="2:11" ht="17.25" customHeight="1">
      <c r="B177" s="159" t="s">
        <v>243</v>
      </c>
      <c r="C177" s="159"/>
      <c r="D177" s="159"/>
      <c r="E177" s="159"/>
      <c r="F177" s="159"/>
      <c r="G177" s="159"/>
      <c r="H177" s="159"/>
      <c r="I177" s="159"/>
      <c r="J177" s="159"/>
      <c r="K177" s="159"/>
    </row>
    <row r="178" spans="2:11" ht="17.25" customHeight="1">
      <c r="B178" s="159" t="s">
        <v>241</v>
      </c>
      <c r="C178" s="159"/>
      <c r="D178" s="159"/>
      <c r="E178" s="159"/>
      <c r="F178" s="159"/>
      <c r="G178" s="159"/>
      <c r="H178" s="159"/>
      <c r="I178" s="159"/>
      <c r="J178" s="159"/>
      <c r="K178" s="159"/>
    </row>
    <row r="179" spans="2:11" ht="17.25" customHeight="1">
      <c r="B179" s="159" t="s">
        <v>242</v>
      </c>
      <c r="C179" s="159"/>
      <c r="D179" s="159"/>
      <c r="E179" s="159"/>
      <c r="F179" s="159"/>
      <c r="G179" s="159"/>
      <c r="H179" s="159"/>
      <c r="I179" s="159"/>
      <c r="J179" s="159"/>
      <c r="K179" s="159"/>
    </row>
    <row r="180" spans="2:11" ht="17.25" customHeight="1">
      <c r="B180" s="159" t="s">
        <v>245</v>
      </c>
      <c r="C180" s="159"/>
      <c r="D180" s="159"/>
      <c r="E180" s="159"/>
      <c r="F180" s="159"/>
      <c r="G180" s="159"/>
      <c r="H180" s="159"/>
      <c r="I180" s="159"/>
      <c r="J180" s="159"/>
      <c r="K180" s="159"/>
    </row>
    <row r="181" spans="2:11" ht="18" customHeight="1">
      <c r="B181" s="159" t="s">
        <v>246</v>
      </c>
      <c r="C181" s="159"/>
      <c r="D181" s="159"/>
      <c r="E181" s="159"/>
      <c r="F181" s="159"/>
      <c r="G181" s="159"/>
      <c r="H181" s="159"/>
      <c r="I181" s="159"/>
      <c r="J181" s="159"/>
      <c r="K181" s="159"/>
    </row>
    <row r="182" spans="2:11" ht="11.25" customHeight="1">
      <c r="B182" s="159" t="s">
        <v>247</v>
      </c>
      <c r="C182" s="159"/>
      <c r="D182" s="159"/>
      <c r="E182" s="159"/>
      <c r="F182" s="159"/>
      <c r="G182" s="159"/>
      <c r="H182" s="159"/>
      <c r="I182" s="159"/>
      <c r="J182" s="159"/>
      <c r="K182" s="159"/>
    </row>
    <row r="183" spans="2:11" ht="16.5" customHeight="1">
      <c r="B183" s="159" t="s">
        <v>248</v>
      </c>
      <c r="C183" s="159"/>
      <c r="D183" s="159"/>
      <c r="E183" s="159"/>
      <c r="F183" s="159"/>
      <c r="G183" s="159"/>
      <c r="H183" s="159"/>
      <c r="I183" s="159"/>
      <c r="J183" s="159"/>
      <c r="K183" s="159"/>
    </row>
    <row r="184" spans="2:11" ht="12.75">
      <c r="B184" s="76"/>
      <c r="C184" s="76"/>
      <c r="D184" s="76"/>
      <c r="E184" s="76"/>
      <c r="F184" s="76"/>
      <c r="G184" s="76"/>
      <c r="H184" s="76"/>
      <c r="I184" s="76"/>
      <c r="J184" s="76"/>
      <c r="K184" s="76"/>
    </row>
    <row r="185" spans="1:11" ht="12.75">
      <c r="A185" s="75" t="s">
        <v>238</v>
      </c>
      <c r="B185" s="74"/>
      <c r="C185" s="74"/>
      <c r="D185" s="74"/>
      <c r="E185" s="74"/>
      <c r="F185" s="74"/>
      <c r="G185" s="74"/>
      <c r="H185" s="74"/>
      <c r="I185" s="74"/>
      <c r="J185" s="74"/>
      <c r="K185" s="74"/>
    </row>
    <row r="186" spans="1:11" ht="12.75" customHeight="1">
      <c r="A186" s="74"/>
      <c r="B186" s="159" t="s">
        <v>262</v>
      </c>
      <c r="C186" s="159"/>
      <c r="D186" s="159"/>
      <c r="E186" s="159"/>
      <c r="F186" s="159"/>
      <c r="G186" s="159"/>
      <c r="H186" s="159"/>
      <c r="I186" s="159"/>
      <c r="J186" s="159"/>
      <c r="K186" s="159"/>
    </row>
    <row r="187" spans="2:11" ht="12.75">
      <c r="B187" s="74"/>
      <c r="C187" s="74"/>
      <c r="D187" s="74"/>
      <c r="E187" s="74"/>
      <c r="F187" s="74"/>
      <c r="G187" s="74"/>
      <c r="H187" s="74"/>
      <c r="I187" s="74"/>
      <c r="J187" s="74"/>
      <c r="K187" s="74"/>
    </row>
    <row r="188" spans="1:11" ht="12.75">
      <c r="A188" s="75" t="s">
        <v>239</v>
      </c>
      <c r="B188" s="74"/>
      <c r="C188" s="74"/>
      <c r="D188" s="74"/>
      <c r="E188" s="74"/>
      <c r="F188" s="74"/>
      <c r="G188" s="74"/>
      <c r="H188" s="74"/>
      <c r="I188" s="74"/>
      <c r="J188" s="74"/>
      <c r="K188" s="74"/>
    </row>
    <row r="189" spans="2:11" ht="15" customHeight="1">
      <c r="B189" s="159" t="s">
        <v>198</v>
      </c>
      <c r="C189" s="159"/>
      <c r="D189" s="159"/>
      <c r="E189" s="159"/>
      <c r="F189" s="159"/>
      <c r="G189" s="159"/>
      <c r="H189" s="159"/>
      <c r="I189" s="159"/>
      <c r="J189" s="159"/>
      <c r="K189" s="159"/>
    </row>
    <row r="190" spans="2:11" ht="2.25" customHeight="1">
      <c r="B190" s="76"/>
      <c r="C190" s="76"/>
      <c r="D190" s="76"/>
      <c r="E190" s="76"/>
      <c r="F190" s="76"/>
      <c r="G190" s="76"/>
      <c r="H190" s="76"/>
      <c r="I190" s="76"/>
      <c r="J190" s="76"/>
      <c r="K190" s="76"/>
    </row>
    <row r="191" spans="2:11" ht="24.75" customHeight="1">
      <c r="B191" s="160" t="s">
        <v>206</v>
      </c>
      <c r="C191" s="160"/>
      <c r="D191" s="160"/>
      <c r="E191" s="160"/>
      <c r="F191" s="160"/>
      <c r="G191" s="160"/>
      <c r="H191" s="160"/>
      <c r="I191" s="160"/>
      <c r="J191" s="160"/>
      <c r="K191" s="160"/>
    </row>
    <row r="192" spans="2:11" ht="16.5" customHeight="1">
      <c r="B192" s="76"/>
      <c r="C192" s="76"/>
      <c r="D192" s="76"/>
      <c r="E192" s="76"/>
      <c r="F192" s="76"/>
      <c r="G192" s="76"/>
      <c r="H192" s="76"/>
      <c r="I192" s="76"/>
      <c r="J192" s="76"/>
      <c r="K192" s="76"/>
    </row>
    <row r="193" spans="2:11" ht="29.25" customHeight="1">
      <c r="B193" s="76"/>
      <c r="C193" s="76"/>
      <c r="D193" s="76"/>
      <c r="E193" s="76"/>
      <c r="F193" s="76"/>
      <c r="G193" s="76"/>
      <c r="H193" s="76" t="s">
        <v>93</v>
      </c>
      <c r="I193" s="76"/>
      <c r="J193" s="119" t="s">
        <v>199</v>
      </c>
      <c r="K193" s="76"/>
    </row>
    <row r="194" spans="2:11" ht="12.75" customHeight="1">
      <c r="B194" s="76"/>
      <c r="C194" s="76"/>
      <c r="D194" s="76"/>
      <c r="E194" s="76"/>
      <c r="F194" s="76"/>
      <c r="G194" s="76"/>
      <c r="H194" s="118" t="s">
        <v>1</v>
      </c>
      <c r="I194" s="76"/>
      <c r="J194" s="118" t="s">
        <v>1</v>
      </c>
      <c r="K194" s="76"/>
    </row>
    <row r="195" spans="2:11" ht="12.75" customHeight="1">
      <c r="B195" s="92" t="s">
        <v>205</v>
      </c>
      <c r="C195" s="76"/>
      <c r="D195" s="76"/>
      <c r="E195" s="76"/>
      <c r="F195" s="76"/>
      <c r="G195" s="76"/>
      <c r="H195" s="87">
        <v>-6145</v>
      </c>
      <c r="I195" s="87"/>
      <c r="J195" s="87">
        <v>161954</v>
      </c>
      <c r="K195" s="76"/>
    </row>
    <row r="196" spans="2:11" ht="4.5" customHeight="1">
      <c r="B196" s="92"/>
      <c r="C196" s="76"/>
      <c r="D196" s="76"/>
      <c r="E196" s="76"/>
      <c r="F196" s="76"/>
      <c r="G196" s="76"/>
      <c r="H196" s="87"/>
      <c r="I196" s="87"/>
      <c r="J196" s="87"/>
      <c r="K196" s="76"/>
    </row>
    <row r="197" spans="2:11" ht="12.75" customHeight="1">
      <c r="B197" s="92" t="s">
        <v>200</v>
      </c>
      <c r="C197" s="76"/>
      <c r="D197" s="76"/>
      <c r="E197" s="76"/>
      <c r="F197" s="76"/>
      <c r="G197" s="76"/>
      <c r="H197" s="87">
        <v>273865</v>
      </c>
      <c r="I197" s="87"/>
      <c r="J197" s="87">
        <v>273865</v>
      </c>
      <c r="K197" s="76"/>
    </row>
    <row r="198" spans="2:11" ht="6" customHeight="1">
      <c r="B198" s="92"/>
      <c r="C198" s="76"/>
      <c r="D198" s="76"/>
      <c r="E198" s="76"/>
      <c r="F198" s="76"/>
      <c r="G198" s="76"/>
      <c r="H198" s="87"/>
      <c r="I198" s="87"/>
      <c r="J198" s="87"/>
      <c r="K198" s="76"/>
    </row>
    <row r="199" spans="2:11" ht="12.75" customHeight="1">
      <c r="B199" s="92" t="s">
        <v>282</v>
      </c>
      <c r="C199" s="76"/>
      <c r="D199" s="76"/>
      <c r="E199" s="76"/>
      <c r="F199" s="76"/>
      <c r="G199" s="76"/>
      <c r="H199" s="136">
        <f>+H195/H197*100</f>
        <v>-2.2438062549066147</v>
      </c>
      <c r="I199" s="76"/>
      <c r="J199" s="136">
        <f>+J195/J197*100</f>
        <v>59.13643583517426</v>
      </c>
      <c r="K199" s="76"/>
    </row>
    <row r="200" spans="2:11" ht="12.75" customHeight="1">
      <c r="B200" s="76"/>
      <c r="C200" s="76"/>
      <c r="D200" s="76"/>
      <c r="E200" s="76"/>
      <c r="F200" s="76"/>
      <c r="G200" s="76"/>
      <c r="H200" s="76"/>
      <c r="I200" s="76"/>
      <c r="J200" s="76"/>
      <c r="K200" s="76"/>
    </row>
    <row r="201" spans="2:11" ht="12.75" customHeight="1">
      <c r="B201" s="76"/>
      <c r="C201" s="76"/>
      <c r="D201" s="76"/>
      <c r="E201" s="76"/>
      <c r="F201" s="76"/>
      <c r="G201" s="76"/>
      <c r="H201" s="76"/>
      <c r="I201" s="76"/>
      <c r="J201" s="76"/>
      <c r="K201" s="76"/>
    </row>
    <row r="202" spans="2:11" ht="12.75" customHeight="1">
      <c r="B202" s="159" t="s">
        <v>201</v>
      </c>
      <c r="C202" s="159"/>
      <c r="D202" s="159"/>
      <c r="E202" s="159"/>
      <c r="F202" s="159"/>
      <c r="G202" s="159"/>
      <c r="H202" s="159"/>
      <c r="I202" s="159"/>
      <c r="J202" s="159"/>
      <c r="K202" s="159"/>
    </row>
    <row r="203" spans="2:11" ht="42.75" customHeight="1">
      <c r="B203" s="163" t="s">
        <v>202</v>
      </c>
      <c r="C203" s="163"/>
      <c r="D203" s="163"/>
      <c r="E203" s="163"/>
      <c r="F203" s="163"/>
      <c r="G203" s="163"/>
      <c r="H203" s="163"/>
      <c r="I203" s="163"/>
      <c r="J203" s="163"/>
      <c r="K203" s="163"/>
    </row>
    <row r="204" spans="2:11" ht="12.75" customHeight="1">
      <c r="B204" s="76"/>
      <c r="C204" s="76"/>
      <c r="D204" s="76"/>
      <c r="E204" s="76"/>
      <c r="F204" s="76"/>
      <c r="G204" s="76"/>
      <c r="H204" s="76"/>
      <c r="I204" s="76"/>
      <c r="J204" s="76"/>
      <c r="K204" s="76"/>
    </row>
    <row r="205" spans="2:11" ht="25.5" customHeight="1">
      <c r="B205" s="76"/>
      <c r="C205" s="76"/>
      <c r="D205" s="76"/>
      <c r="E205" s="76"/>
      <c r="F205" s="76"/>
      <c r="G205" s="76"/>
      <c r="H205" s="76" t="s">
        <v>93</v>
      </c>
      <c r="I205" s="76"/>
      <c r="J205" s="119" t="s">
        <v>199</v>
      </c>
      <c r="K205" s="76"/>
    </row>
    <row r="206" spans="2:11" ht="12.75" customHeight="1">
      <c r="B206" s="76"/>
      <c r="C206" s="76"/>
      <c r="D206" s="76"/>
      <c r="E206" s="76"/>
      <c r="F206" s="76"/>
      <c r="G206" s="76"/>
      <c r="H206" s="118" t="s">
        <v>1</v>
      </c>
      <c r="I206" s="76"/>
      <c r="J206" s="118" t="s">
        <v>1</v>
      </c>
      <c r="K206" s="76"/>
    </row>
    <row r="207" spans="2:11" ht="12.75" customHeight="1">
      <c r="B207" s="92" t="s">
        <v>205</v>
      </c>
      <c r="C207" s="76"/>
      <c r="D207" s="76"/>
      <c r="E207" s="76"/>
      <c r="F207" s="76"/>
      <c r="G207" s="76"/>
      <c r="H207" s="87">
        <f>+H195</f>
        <v>-6145</v>
      </c>
      <c r="I207" s="87"/>
      <c r="J207" s="87">
        <f>+J195</f>
        <v>161954</v>
      </c>
      <c r="K207" s="76"/>
    </row>
    <row r="208" spans="2:11" ht="4.5" customHeight="1">
      <c r="B208" s="92"/>
      <c r="C208" s="76"/>
      <c r="D208" s="76"/>
      <c r="E208" s="76"/>
      <c r="F208" s="76"/>
      <c r="G208" s="76"/>
      <c r="H208" s="87"/>
      <c r="I208" s="87"/>
      <c r="J208" s="87"/>
      <c r="K208" s="76"/>
    </row>
    <row r="209" spans="2:11" ht="12.75" customHeight="1">
      <c r="B209" s="92" t="s">
        <v>200</v>
      </c>
      <c r="C209" s="76"/>
      <c r="D209" s="76"/>
      <c r="E209" s="76"/>
      <c r="F209" s="76"/>
      <c r="G209" s="76"/>
      <c r="H209" s="87">
        <f>+H197</f>
        <v>273865</v>
      </c>
      <c r="I209" s="87"/>
      <c r="J209" s="87">
        <f>+J197</f>
        <v>273865</v>
      </c>
      <c r="K209" s="76"/>
    </row>
    <row r="210" spans="2:11" ht="12.75" customHeight="1">
      <c r="B210" s="92" t="s">
        <v>203</v>
      </c>
      <c r="C210" s="76"/>
      <c r="D210" s="76"/>
      <c r="E210" s="76"/>
      <c r="F210" s="76"/>
      <c r="G210" s="76"/>
      <c r="H210" s="87">
        <v>14586</v>
      </c>
      <c r="I210" s="87"/>
      <c r="J210" s="87">
        <v>14586</v>
      </c>
      <c r="K210" s="76"/>
    </row>
    <row r="211" spans="2:11" ht="12.75" customHeight="1">
      <c r="B211" s="92" t="s">
        <v>204</v>
      </c>
      <c r="C211" s="76"/>
      <c r="D211" s="76"/>
      <c r="E211" s="76"/>
      <c r="F211" s="76"/>
      <c r="G211" s="76"/>
      <c r="H211" s="87">
        <v>1453</v>
      </c>
      <c r="I211" s="87"/>
      <c r="J211" s="87">
        <v>1453</v>
      </c>
      <c r="K211" s="76"/>
    </row>
    <row r="212" spans="2:11" ht="18" customHeight="1" thickBot="1">
      <c r="B212" s="92" t="s">
        <v>200</v>
      </c>
      <c r="C212" s="76"/>
      <c r="D212" s="76"/>
      <c r="E212" s="76"/>
      <c r="F212" s="76"/>
      <c r="G212" s="76"/>
      <c r="H212" s="88">
        <f>SUM(H209:H211)</f>
        <v>289904</v>
      </c>
      <c r="I212" s="87"/>
      <c r="J212" s="88">
        <f>SUM(J209:J211)</f>
        <v>289904</v>
      </c>
      <c r="K212" s="76"/>
    </row>
    <row r="213" spans="2:11" ht="12.75" customHeight="1" thickTop="1">
      <c r="B213" s="92"/>
      <c r="C213" s="76"/>
      <c r="D213" s="76"/>
      <c r="E213" s="76"/>
      <c r="F213" s="76"/>
      <c r="G213" s="76"/>
      <c r="H213" s="87"/>
      <c r="I213" s="87"/>
      <c r="J213" s="87"/>
      <c r="K213" s="76"/>
    </row>
    <row r="214" spans="2:11" ht="12.75" customHeight="1">
      <c r="B214" s="92" t="s">
        <v>283</v>
      </c>
      <c r="C214" s="76"/>
      <c r="D214" s="76"/>
      <c r="E214" s="76"/>
      <c r="F214" s="76"/>
      <c r="G214" s="76"/>
      <c r="H214" s="131">
        <f>+H207/H212*100</f>
        <v>-2.11966720017661</v>
      </c>
      <c r="I214" s="76"/>
      <c r="J214" s="131">
        <f>+J207/J212*100</f>
        <v>55.86470003863347</v>
      </c>
      <c r="K214" s="76"/>
    </row>
    <row r="215" spans="2:11" ht="12.75" customHeight="1">
      <c r="B215" s="92"/>
      <c r="C215" s="76"/>
      <c r="D215" s="76"/>
      <c r="E215" s="76"/>
      <c r="F215" s="76"/>
      <c r="G215" s="76"/>
      <c r="H215" s="76"/>
      <c r="I215" s="76"/>
      <c r="J215" s="76"/>
      <c r="K215" s="76"/>
    </row>
    <row r="216" spans="2:11" ht="12.75">
      <c r="B216" s="76"/>
      <c r="C216" s="76"/>
      <c r="D216" s="76"/>
      <c r="E216" s="76"/>
      <c r="F216" s="76"/>
      <c r="G216" s="76"/>
      <c r="H216" s="76"/>
      <c r="I216" s="76"/>
      <c r="J216" s="76"/>
      <c r="K216" s="76"/>
    </row>
    <row r="217" spans="1:11" ht="12.75">
      <c r="A217" s="75"/>
      <c r="B217" s="74"/>
      <c r="C217" s="74"/>
      <c r="D217" s="74"/>
      <c r="E217" s="74"/>
      <c r="F217" s="74"/>
      <c r="G217" s="74"/>
      <c r="H217" s="74"/>
      <c r="I217" s="74"/>
      <c r="J217" s="74"/>
      <c r="K217" s="74"/>
    </row>
    <row r="218" ht="12.75">
      <c r="I218" s="92" t="s">
        <v>195</v>
      </c>
    </row>
    <row r="219" ht="12.75">
      <c r="I219" s="92" t="s">
        <v>197</v>
      </c>
    </row>
    <row r="220" spans="2:9" ht="12.75">
      <c r="B220" s="92" t="s">
        <v>194</v>
      </c>
      <c r="I220" s="92" t="s">
        <v>277</v>
      </c>
    </row>
    <row r="221" spans="2:9" ht="12.75">
      <c r="B221" s="120" t="s">
        <v>276</v>
      </c>
      <c r="I221" s="92" t="s">
        <v>196</v>
      </c>
    </row>
    <row r="223" ht="12.75">
      <c r="I223" s="92"/>
    </row>
    <row r="224" ht="12.75">
      <c r="I224" s="92"/>
    </row>
    <row r="225" ht="12.75">
      <c r="I225" s="92"/>
    </row>
  </sheetData>
  <mergeCells count="48">
    <mergeCell ref="B202:K202"/>
    <mergeCell ref="B203:K203"/>
    <mergeCell ref="B10:K10"/>
    <mergeCell ref="B110:K110"/>
    <mergeCell ref="B89:K89"/>
    <mergeCell ref="B171:K171"/>
    <mergeCell ref="B101:K101"/>
    <mergeCell ref="B104:K104"/>
    <mergeCell ref="B107:K107"/>
    <mergeCell ref="B151:K151"/>
    <mergeCell ref="B191:K191"/>
    <mergeCell ref="B186:K186"/>
    <mergeCell ref="B189:K189"/>
    <mergeCell ref="B164:K164"/>
    <mergeCell ref="B169:K169"/>
    <mergeCell ref="B176:K176"/>
    <mergeCell ref="B177:K177"/>
    <mergeCell ref="B178:K178"/>
    <mergeCell ref="B179:K179"/>
    <mergeCell ref="B180:K180"/>
    <mergeCell ref="B76:K76"/>
    <mergeCell ref="B78:K78"/>
    <mergeCell ref="B81:K81"/>
    <mergeCell ref="B30:K30"/>
    <mergeCell ref="B31:K31"/>
    <mergeCell ref="B8:K8"/>
    <mergeCell ref="B12:K12"/>
    <mergeCell ref="B71:K71"/>
    <mergeCell ref="B35:K35"/>
    <mergeCell ref="B14:K14"/>
    <mergeCell ref="B23:J23"/>
    <mergeCell ref="B26:K26"/>
    <mergeCell ref="B29:K29"/>
    <mergeCell ref="B17:J17"/>
    <mergeCell ref="B32:K32"/>
    <mergeCell ref="B87:K87"/>
    <mergeCell ref="B125:K125"/>
    <mergeCell ref="B79:K79"/>
    <mergeCell ref="B82:K82"/>
    <mergeCell ref="B86:K86"/>
    <mergeCell ref="B85:K85"/>
    <mergeCell ref="B91:K91"/>
    <mergeCell ref="B181:K181"/>
    <mergeCell ref="B183:K183"/>
    <mergeCell ref="B182:K182"/>
    <mergeCell ref="B130:K130"/>
    <mergeCell ref="B172:K172"/>
    <mergeCell ref="B173:K173"/>
  </mergeCells>
  <printOptions/>
  <pageMargins left="0.65" right="0.27" top="0.58" bottom="0.48" header="0.5" footer="0.25"/>
  <pageSetup horizontalDpi="600" verticalDpi="600" orientation="portrait" paperSize="9" scale="80" r:id="rId1"/>
  <rowBreaks count="4" manualBreakCount="4">
    <brk id="41" max="255" man="1"/>
    <brk id="71" max="255" man="1"/>
    <brk id="110" max="255" man="1"/>
    <brk id="1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MTD Construction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MTD CONSTRUCTION SDN BHD</dc:creator>
  <cp:keywords/>
  <dc:description/>
  <cp:lastModifiedBy>MTD CONSTRUCTION SDN BHD</cp:lastModifiedBy>
  <cp:lastPrinted>2004-05-28T10:58:30Z</cp:lastPrinted>
  <dcterms:created xsi:type="dcterms:W3CDTF">2002-11-26T08:24:46Z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